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dnovotny\Documents\PLAN I IZVRŠENJE PRORAČUNA ZA 2020-2021 PO MJESECIMA\IZVRŠENJE PLANA 2026\06-2026\"/>
    </mc:Choice>
  </mc:AlternateContent>
  <xr:revisionPtr revIDLastSave="0" documentId="13_ncr:1_{DCFE9D67-4076-441C-B60E-FBE0758475F4}" xr6:coauthVersionLast="36" xr6:coauthVersionMax="36" xr10:uidLastSave="{00000000-0000-0000-0000-000000000000}"/>
  <bookViews>
    <workbookView xWindow="0" yWindow="0" windowWidth="28800" windowHeight="11790" activeTab="3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Sažetak!$A$8:$F$27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rashoda'!#REF!</definedName>
    <definedName name="__S1A_G02_DS__X" localSheetId="2">'Račun financiranja'!#REF!</definedName>
    <definedName name="__S1A_G02_DS__X" localSheetId="1">'Račun prihoda i rashoda'!#REF!</definedName>
    <definedName name="__S1A_G03_DS__X" localSheetId="2">'Račun financiranja'!#REF!</definedName>
    <definedName name="__S1A_G03_DS__X" localSheetId="1">'Račun prihoda i rashoda'!#REF!</definedName>
    <definedName name="__S1A_Master_DS__X" localSheetId="2">'Račun financiranja'!#REF!</definedName>
    <definedName name="__S1A_Master_DS__X" localSheetId="1">'Račun prihoda i rashoda'!#REF!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Sažetak!$A$8:$F$27</definedName>
    <definedName name="S1A_RedoviSveuk" localSheetId="2">'Račun financiranja'!$A$7:$F$7</definedName>
    <definedName name="S1A_RedoviSveuk" localSheetId="1">'Račun prihoda i rashoda'!$A$36:$F$36</definedName>
    <definedName name="S2A_RedoviSveuk" localSheetId="3">'Posebni dio'!$A$8:$F$8</definedName>
  </definedNames>
  <calcPr calcId="191029"/>
</workbook>
</file>

<file path=xl/calcChain.xml><?xml version="1.0" encoding="utf-8"?>
<calcChain xmlns="http://schemas.openxmlformats.org/spreadsheetml/2006/main">
  <c r="H118" i="5" l="1"/>
  <c r="F14" i="2" l="1"/>
  <c r="E14" i="2"/>
  <c r="D15" i="2"/>
  <c r="C27" i="2"/>
  <c r="C26" i="2"/>
  <c r="B27" i="2"/>
  <c r="C15" i="2"/>
  <c r="B15" i="2"/>
  <c r="B73" i="5" l="1"/>
  <c r="D73" i="5"/>
  <c r="C73" i="5"/>
  <c r="C81" i="5"/>
  <c r="D81" i="5"/>
  <c r="B81" i="5"/>
  <c r="C79" i="5"/>
  <c r="D79" i="5"/>
  <c r="B79" i="5"/>
  <c r="D80" i="5"/>
  <c r="B80" i="5"/>
  <c r="D76" i="5"/>
  <c r="D220" i="5"/>
  <c r="B220" i="5"/>
  <c r="D216" i="5"/>
  <c r="D213" i="5"/>
  <c r="D212" i="5"/>
  <c r="D196" i="5"/>
  <c r="D189" i="5"/>
  <c r="D188" i="5"/>
  <c r="D175" i="5"/>
  <c r="D174" i="5"/>
  <c r="D146" i="5"/>
  <c r="D145" i="5"/>
  <c r="B144" i="5"/>
  <c r="B82" i="5" s="1"/>
  <c r="D119" i="5"/>
  <c r="D118" i="5"/>
  <c r="D117" i="5"/>
  <c r="D91" i="5"/>
  <c r="D85" i="5"/>
  <c r="D84" i="5"/>
  <c r="D83" i="5"/>
  <c r="D144" i="5" l="1"/>
  <c r="D82" i="5"/>
  <c r="B218" i="5" l="1"/>
  <c r="B216" i="5"/>
  <c r="B213" i="5"/>
  <c r="B212" i="5"/>
  <c r="B145" i="5"/>
  <c r="C145" i="5"/>
  <c r="D148" i="5"/>
  <c r="F171" i="5"/>
  <c r="E171" i="5"/>
  <c r="D170" i="5"/>
  <c r="C170" i="5"/>
  <c r="F170" i="5" s="1"/>
  <c r="B170" i="5"/>
  <c r="E170" i="5" s="1"/>
  <c r="E158" i="5"/>
  <c r="F158" i="5"/>
  <c r="B188" i="5" l="1"/>
  <c r="B196" i="5"/>
  <c r="E188" i="5"/>
  <c r="B194" i="5"/>
  <c r="B192" i="5"/>
  <c r="B189" i="5"/>
  <c r="F195" i="5"/>
  <c r="E195" i="5"/>
  <c r="E194" i="5"/>
  <c r="D194" i="5"/>
  <c r="C194" i="5"/>
  <c r="F193" i="5"/>
  <c r="F192" i="5" s="1"/>
  <c r="E193" i="5"/>
  <c r="E192" i="5" s="1"/>
  <c r="D192" i="5"/>
  <c r="C192" i="5"/>
  <c r="F191" i="5"/>
  <c r="E191" i="5"/>
  <c r="F190" i="5"/>
  <c r="E190" i="5"/>
  <c r="C189" i="5"/>
  <c r="E189" i="5"/>
  <c r="E218" i="5"/>
  <c r="F217" i="5"/>
  <c r="F216" i="5" s="1"/>
  <c r="E217" i="5"/>
  <c r="D218" i="5"/>
  <c r="C218" i="5"/>
  <c r="F218" i="5"/>
  <c r="E213" i="5"/>
  <c r="C213" i="5"/>
  <c r="C216" i="5"/>
  <c r="E216" i="5"/>
  <c r="E214" i="5"/>
  <c r="F214" i="5"/>
  <c r="E215" i="5"/>
  <c r="F215" i="5"/>
  <c r="F219" i="5"/>
  <c r="E219" i="5"/>
  <c r="E212" i="5"/>
  <c r="C165" i="5"/>
  <c r="F142" i="5"/>
  <c r="E142" i="5"/>
  <c r="F211" i="5"/>
  <c r="E211" i="5"/>
  <c r="D210" i="5"/>
  <c r="C210" i="5"/>
  <c r="F210" i="5" s="1"/>
  <c r="B210" i="5"/>
  <c r="E210" i="5" s="1"/>
  <c r="F209" i="5"/>
  <c r="E209" i="5"/>
  <c r="F208" i="5"/>
  <c r="E208" i="5"/>
  <c r="D207" i="5"/>
  <c r="C207" i="5"/>
  <c r="B207" i="5"/>
  <c r="F206" i="5"/>
  <c r="E206" i="5"/>
  <c r="F205" i="5"/>
  <c r="E205" i="5"/>
  <c r="F204" i="5"/>
  <c r="E204" i="5"/>
  <c r="F203" i="5"/>
  <c r="E203" i="5"/>
  <c r="F202" i="5"/>
  <c r="E202" i="5"/>
  <c r="F201" i="5"/>
  <c r="E201" i="5"/>
  <c r="F200" i="5"/>
  <c r="E200" i="5"/>
  <c r="D199" i="5"/>
  <c r="C199" i="5"/>
  <c r="B199" i="5"/>
  <c r="F198" i="5"/>
  <c r="E198" i="5"/>
  <c r="D197" i="5"/>
  <c r="C197" i="5"/>
  <c r="F197" i="5" s="1"/>
  <c r="B197" i="5"/>
  <c r="F187" i="5"/>
  <c r="E187" i="5"/>
  <c r="F186" i="5"/>
  <c r="E186" i="5"/>
  <c r="F185" i="5"/>
  <c r="E185" i="5"/>
  <c r="F184" i="5"/>
  <c r="E184" i="5"/>
  <c r="F183" i="5"/>
  <c r="E183" i="5"/>
  <c r="D182" i="5"/>
  <c r="D78" i="5" s="1"/>
  <c r="C182" i="5"/>
  <c r="B182" i="5"/>
  <c r="B174" i="5" s="1"/>
  <c r="B78" i="5" s="1"/>
  <c r="F181" i="5"/>
  <c r="E181" i="5"/>
  <c r="F180" i="5"/>
  <c r="E180" i="5"/>
  <c r="F179" i="5"/>
  <c r="E179" i="5"/>
  <c r="F178" i="5"/>
  <c r="E178" i="5"/>
  <c r="F177" i="5"/>
  <c r="E177" i="5"/>
  <c r="F176" i="5"/>
  <c r="E176" i="5"/>
  <c r="C175" i="5"/>
  <c r="B175" i="5"/>
  <c r="E175" i="5" s="1"/>
  <c r="F173" i="5"/>
  <c r="E173" i="5"/>
  <c r="D172" i="5"/>
  <c r="C172" i="5"/>
  <c r="F172" i="5" s="1"/>
  <c r="B172" i="5"/>
  <c r="E172" i="5" s="1"/>
  <c r="F169" i="5"/>
  <c r="E169" i="5"/>
  <c r="F168" i="5"/>
  <c r="E168" i="5"/>
  <c r="F167" i="5"/>
  <c r="E167" i="5"/>
  <c r="F166" i="5"/>
  <c r="E166" i="5"/>
  <c r="D165" i="5"/>
  <c r="F165" i="5"/>
  <c r="B165" i="5"/>
  <c r="E165" i="5" s="1"/>
  <c r="F164" i="5"/>
  <c r="E164" i="5"/>
  <c r="F163" i="5"/>
  <c r="E163" i="5"/>
  <c r="F162" i="5"/>
  <c r="E162" i="5"/>
  <c r="F161" i="5"/>
  <c r="E161" i="5"/>
  <c r="F160" i="5"/>
  <c r="E160" i="5"/>
  <c r="F159" i="5"/>
  <c r="E159" i="5"/>
  <c r="F157" i="5"/>
  <c r="E157" i="5"/>
  <c r="F156" i="5"/>
  <c r="E156" i="5"/>
  <c r="F155" i="5"/>
  <c r="E155" i="5"/>
  <c r="F154" i="5"/>
  <c r="E154" i="5"/>
  <c r="F153" i="5"/>
  <c r="E153" i="5"/>
  <c r="F152" i="5"/>
  <c r="E152" i="5"/>
  <c r="F151" i="5"/>
  <c r="E151" i="5"/>
  <c r="F150" i="5"/>
  <c r="E150" i="5"/>
  <c r="F149" i="5"/>
  <c r="E149" i="5"/>
  <c r="C148" i="5"/>
  <c r="B148" i="5"/>
  <c r="F147" i="5"/>
  <c r="E147" i="5"/>
  <c r="C146" i="5"/>
  <c r="B146" i="5"/>
  <c r="F143" i="5"/>
  <c r="E143" i="5"/>
  <c r="F141" i="5"/>
  <c r="E141" i="5"/>
  <c r="F140" i="5"/>
  <c r="E140" i="5"/>
  <c r="F139" i="5"/>
  <c r="E139" i="5"/>
  <c r="D138" i="5"/>
  <c r="C138" i="5"/>
  <c r="B138" i="5"/>
  <c r="F137" i="5"/>
  <c r="E137" i="5"/>
  <c r="F136" i="5"/>
  <c r="E136" i="5"/>
  <c r="F135" i="5"/>
  <c r="E135" i="5"/>
  <c r="D134" i="5"/>
  <c r="C134" i="5"/>
  <c r="B134" i="5"/>
  <c r="F133" i="5"/>
  <c r="E133" i="5"/>
  <c r="F132" i="5"/>
  <c r="E132" i="5"/>
  <c r="F131" i="5"/>
  <c r="E131" i="5"/>
  <c r="F130" i="5"/>
  <c r="E130" i="5"/>
  <c r="F129" i="5"/>
  <c r="E129" i="5"/>
  <c r="F128" i="5"/>
  <c r="E128" i="5"/>
  <c r="F127" i="5"/>
  <c r="E127" i="5"/>
  <c r="F126" i="5"/>
  <c r="E126" i="5"/>
  <c r="F125" i="5"/>
  <c r="E125" i="5"/>
  <c r="F124" i="5"/>
  <c r="E124" i="5"/>
  <c r="F123" i="5"/>
  <c r="E123" i="5"/>
  <c r="F122" i="5"/>
  <c r="E122" i="5"/>
  <c r="F121" i="5"/>
  <c r="E121" i="5"/>
  <c r="F120" i="5"/>
  <c r="E120" i="5"/>
  <c r="C119" i="5"/>
  <c r="B119" i="5"/>
  <c r="F116" i="5"/>
  <c r="E116" i="5"/>
  <c r="F115" i="5"/>
  <c r="E115" i="5"/>
  <c r="D114" i="5"/>
  <c r="C114" i="5"/>
  <c r="B114" i="5"/>
  <c r="F113" i="5"/>
  <c r="E113" i="5"/>
  <c r="F112" i="5"/>
  <c r="E112" i="5"/>
  <c r="F111" i="5"/>
  <c r="E111" i="5"/>
  <c r="F110" i="5"/>
  <c r="E110" i="5"/>
  <c r="F109" i="5"/>
  <c r="E109" i="5"/>
  <c r="F108" i="5"/>
  <c r="E108" i="5"/>
  <c r="F107" i="5"/>
  <c r="E107" i="5"/>
  <c r="F106" i="5"/>
  <c r="E106" i="5"/>
  <c r="F105" i="5"/>
  <c r="E105" i="5"/>
  <c r="F104" i="5"/>
  <c r="E104" i="5"/>
  <c r="F103" i="5"/>
  <c r="E103" i="5"/>
  <c r="F102" i="5"/>
  <c r="E102" i="5"/>
  <c r="F101" i="5"/>
  <c r="E101" i="5"/>
  <c r="F100" i="5"/>
  <c r="E100" i="5"/>
  <c r="F99" i="5"/>
  <c r="E99" i="5"/>
  <c r="F98" i="5"/>
  <c r="E98" i="5"/>
  <c r="F97" i="5"/>
  <c r="E97" i="5"/>
  <c r="F96" i="5"/>
  <c r="E96" i="5"/>
  <c r="F95" i="5"/>
  <c r="E95" i="5"/>
  <c r="F94" i="5"/>
  <c r="E94" i="5"/>
  <c r="F93" i="5"/>
  <c r="E93" i="5"/>
  <c r="F92" i="5"/>
  <c r="E92" i="5"/>
  <c r="C91" i="5"/>
  <c r="B91" i="5"/>
  <c r="F90" i="5"/>
  <c r="E90" i="5"/>
  <c r="F89" i="5"/>
  <c r="E89" i="5"/>
  <c r="F88" i="5"/>
  <c r="E88" i="5"/>
  <c r="F87" i="5"/>
  <c r="E87" i="5"/>
  <c r="F86" i="5"/>
  <c r="E86" i="5"/>
  <c r="C85" i="5"/>
  <c r="B85" i="5"/>
  <c r="D72" i="5"/>
  <c r="F72" i="5" s="1"/>
  <c r="B72" i="5"/>
  <c r="E72" i="5" s="1"/>
  <c r="F213" i="5" l="1"/>
  <c r="C212" i="5"/>
  <c r="F114" i="5"/>
  <c r="E114" i="5"/>
  <c r="E91" i="5"/>
  <c r="F91" i="5"/>
  <c r="F85" i="5"/>
  <c r="E207" i="5"/>
  <c r="F207" i="5"/>
  <c r="E199" i="5"/>
  <c r="F199" i="5"/>
  <c r="E197" i="5"/>
  <c r="F194" i="5"/>
  <c r="F189" i="5"/>
  <c r="F182" i="5"/>
  <c r="C188" i="5"/>
  <c r="F134" i="5"/>
  <c r="E148" i="5"/>
  <c r="F148" i="5"/>
  <c r="F146" i="5"/>
  <c r="F175" i="5"/>
  <c r="E138" i="5"/>
  <c r="F138" i="5"/>
  <c r="E146" i="5"/>
  <c r="B118" i="5"/>
  <c r="B76" i="5" s="1"/>
  <c r="C196" i="5"/>
  <c r="D77" i="5"/>
  <c r="B117" i="5"/>
  <c r="C117" i="5"/>
  <c r="E134" i="5"/>
  <c r="C118" i="5"/>
  <c r="F119" i="5"/>
  <c r="E119" i="5"/>
  <c r="B84" i="5"/>
  <c r="E85" i="5"/>
  <c r="E174" i="5"/>
  <c r="B83" i="5"/>
  <c r="C84" i="5"/>
  <c r="C77" i="5"/>
  <c r="C83" i="5"/>
  <c r="C174" i="5"/>
  <c r="C78" i="5" s="1"/>
  <c r="E182" i="5"/>
  <c r="C144" i="5" l="1"/>
  <c r="F212" i="5"/>
  <c r="F188" i="5"/>
  <c r="F117" i="5"/>
  <c r="E117" i="5"/>
  <c r="E145" i="5"/>
  <c r="B77" i="5"/>
  <c r="F196" i="5"/>
  <c r="C80" i="5"/>
  <c r="C76" i="5"/>
  <c r="F118" i="5"/>
  <c r="E118" i="5"/>
  <c r="F174" i="5"/>
  <c r="F83" i="5"/>
  <c r="F84" i="5"/>
  <c r="F74" i="5"/>
  <c r="E83" i="5"/>
  <c r="E196" i="5"/>
  <c r="F145" i="5"/>
  <c r="E84" i="5"/>
  <c r="C82" i="5" l="1"/>
  <c r="F82" i="5" s="1"/>
  <c r="C220" i="5"/>
  <c r="F73" i="5"/>
  <c r="E82" i="5"/>
  <c r="E144" i="5"/>
  <c r="E220" i="5"/>
  <c r="F144" i="5"/>
  <c r="E74" i="5"/>
  <c r="E73" i="5" l="1"/>
  <c r="F220" i="5"/>
  <c r="C25" i="5"/>
  <c r="B29" i="5"/>
  <c r="C29" i="5"/>
  <c r="B32" i="5"/>
  <c r="C32" i="5"/>
  <c r="B62" i="5"/>
  <c r="B26" i="5" s="1"/>
  <c r="E26" i="5" s="1"/>
  <c r="C62" i="5"/>
  <c r="C26" i="5" s="1"/>
  <c r="F26" i="5" s="1"/>
  <c r="B63" i="5"/>
  <c r="C63" i="5"/>
  <c r="B59" i="5"/>
  <c r="B25" i="5" s="1"/>
  <c r="C59" i="5"/>
  <c r="B60" i="5"/>
  <c r="C60" i="5"/>
  <c r="B57" i="5"/>
  <c r="B54" i="5" s="1"/>
  <c r="C57" i="5"/>
  <c r="C54" i="5" s="1"/>
  <c r="B55" i="5"/>
  <c r="C55" i="5"/>
  <c r="B52" i="5"/>
  <c r="B49" i="5" s="1"/>
  <c r="C52" i="5"/>
  <c r="C49" i="5" s="1"/>
  <c r="C50" i="5"/>
  <c r="B47" i="5"/>
  <c r="C47" i="5"/>
  <c r="B44" i="5"/>
  <c r="C44" i="5"/>
  <c r="B41" i="5"/>
  <c r="C41" i="5"/>
  <c r="B39" i="5"/>
  <c r="C39" i="5"/>
  <c r="B33" i="5"/>
  <c r="C33" i="5"/>
  <c r="B34" i="5"/>
  <c r="B21" i="5" s="1"/>
  <c r="C34" i="5"/>
  <c r="B28" i="5"/>
  <c r="C28" i="5"/>
  <c r="B30" i="5"/>
  <c r="C30" i="5"/>
  <c r="C21" i="5" s="1"/>
  <c r="F31" i="5"/>
  <c r="C23" i="5" l="1"/>
  <c r="C24" i="5"/>
  <c r="B24" i="5"/>
  <c r="E24" i="5" s="1"/>
  <c r="B23" i="5"/>
  <c r="C37" i="5"/>
  <c r="B38" i="5"/>
  <c r="B22" i="5" s="1"/>
  <c r="C38" i="5"/>
  <c r="C22" i="5" s="1"/>
  <c r="F123" i="3"/>
  <c r="E123" i="3"/>
  <c r="F122" i="3"/>
  <c r="E122" i="3"/>
  <c r="F121" i="3"/>
  <c r="E121" i="3"/>
  <c r="D120" i="3"/>
  <c r="C120" i="3"/>
  <c r="B120" i="3"/>
  <c r="F119" i="3"/>
  <c r="E119" i="3"/>
  <c r="D118" i="3"/>
  <c r="C118" i="3"/>
  <c r="B118" i="3"/>
  <c r="F117" i="3"/>
  <c r="E117" i="3"/>
  <c r="D116" i="3"/>
  <c r="C116" i="3"/>
  <c r="B116" i="3"/>
  <c r="F115" i="3"/>
  <c r="E115" i="3"/>
  <c r="D114" i="3"/>
  <c r="C114" i="3"/>
  <c r="B114" i="3"/>
  <c r="F139" i="3"/>
  <c r="E139" i="3"/>
  <c r="F138" i="3"/>
  <c r="E138" i="3"/>
  <c r="F137" i="3"/>
  <c r="E137" i="3"/>
  <c r="D136" i="3"/>
  <c r="C136" i="3"/>
  <c r="B136" i="3"/>
  <c r="F135" i="3"/>
  <c r="E135" i="3"/>
  <c r="D134" i="3"/>
  <c r="C134" i="3"/>
  <c r="B134" i="3"/>
  <c r="F133" i="3"/>
  <c r="E133" i="3"/>
  <c r="D132" i="3"/>
  <c r="C132" i="3"/>
  <c r="B132" i="3"/>
  <c r="F131" i="3"/>
  <c r="E131" i="3"/>
  <c r="D130" i="3"/>
  <c r="C130" i="3"/>
  <c r="B130" i="3"/>
  <c r="D129" i="3"/>
  <c r="C129" i="3"/>
  <c r="B129" i="3"/>
  <c r="D113" i="3"/>
  <c r="F113" i="3" s="1"/>
  <c r="C113" i="3"/>
  <c r="B113" i="3"/>
  <c r="E134" i="3" l="1"/>
  <c r="E118" i="3"/>
  <c r="F134" i="3"/>
  <c r="F118" i="3"/>
  <c r="E116" i="3"/>
  <c r="D124" i="3"/>
  <c r="C124" i="3"/>
  <c r="F124" i="3" s="1"/>
  <c r="E129" i="3"/>
  <c r="E114" i="3"/>
  <c r="C65" i="5"/>
  <c r="C27" i="5"/>
  <c r="E120" i="3"/>
  <c r="F120" i="3"/>
  <c r="E130" i="3"/>
  <c r="E136" i="3"/>
  <c r="F136" i="3"/>
  <c r="B124" i="3"/>
  <c r="E124" i="3" s="1"/>
  <c r="C140" i="3"/>
  <c r="B140" i="3"/>
  <c r="F114" i="3"/>
  <c r="F116" i="3"/>
  <c r="F130" i="3"/>
  <c r="F132" i="3"/>
  <c r="E132" i="3"/>
  <c r="D140" i="3"/>
  <c r="F129" i="3"/>
  <c r="E113" i="3"/>
  <c r="E103" i="3"/>
  <c r="F89" i="3"/>
  <c r="E89" i="3"/>
  <c r="E140" i="3" l="1"/>
  <c r="F140" i="3"/>
  <c r="C18" i="3"/>
  <c r="D18" i="3"/>
  <c r="C19" i="3"/>
  <c r="D19" i="3"/>
  <c r="C25" i="3"/>
  <c r="D25" i="3"/>
  <c r="C26" i="3"/>
  <c r="D26" i="3"/>
  <c r="C29" i="3"/>
  <c r="D29" i="3"/>
  <c r="C30" i="3"/>
  <c r="D30" i="3"/>
  <c r="C33" i="3"/>
  <c r="D33" i="3"/>
  <c r="C34" i="3"/>
  <c r="D34" i="3"/>
  <c r="C22" i="3"/>
  <c r="D22" i="3"/>
  <c r="C23" i="3"/>
  <c r="D23" i="3"/>
  <c r="C8" i="3"/>
  <c r="F8" i="3" s="1"/>
  <c r="D8" i="3"/>
  <c r="C9" i="3"/>
  <c r="D9" i="3"/>
  <c r="C12" i="3"/>
  <c r="D12" i="3"/>
  <c r="C14" i="3"/>
  <c r="C16" i="3"/>
  <c r="F46" i="3"/>
  <c r="C44" i="3"/>
  <c r="F107" i="3"/>
  <c r="E107" i="3"/>
  <c r="D106" i="3"/>
  <c r="C106" i="3"/>
  <c r="B106" i="3"/>
  <c r="D105" i="3"/>
  <c r="C105" i="3"/>
  <c r="B105" i="3"/>
  <c r="F104" i="3"/>
  <c r="E104" i="3"/>
  <c r="F102" i="3"/>
  <c r="E102" i="3"/>
  <c r="D101" i="3"/>
  <c r="C101" i="3"/>
  <c r="B101" i="3"/>
  <c r="B96" i="3" s="1"/>
  <c r="F100" i="3"/>
  <c r="E100" i="3"/>
  <c r="F99" i="3"/>
  <c r="E99" i="3"/>
  <c r="F98" i="3"/>
  <c r="E98" i="3"/>
  <c r="D97" i="3"/>
  <c r="C97" i="3"/>
  <c r="B97" i="3"/>
  <c r="D96" i="3"/>
  <c r="C96" i="3"/>
  <c r="F95" i="3"/>
  <c r="E95" i="3"/>
  <c r="F94" i="3"/>
  <c r="E94" i="3"/>
  <c r="F93" i="3"/>
  <c r="E93" i="3"/>
  <c r="D92" i="3"/>
  <c r="C92" i="3"/>
  <c r="B92" i="3"/>
  <c r="D91" i="3"/>
  <c r="C91" i="3"/>
  <c r="B91" i="3"/>
  <c r="F86" i="3"/>
  <c r="E86" i="3"/>
  <c r="F85" i="3"/>
  <c r="E85" i="3"/>
  <c r="F84" i="3"/>
  <c r="E84" i="3"/>
  <c r="F83" i="3"/>
  <c r="E83" i="3"/>
  <c r="D82" i="3"/>
  <c r="C82" i="3"/>
  <c r="B82" i="3"/>
  <c r="D81" i="3"/>
  <c r="C81" i="3"/>
  <c r="B81" i="3"/>
  <c r="F80" i="3"/>
  <c r="E80" i="3"/>
  <c r="F79" i="3"/>
  <c r="E79" i="3"/>
  <c r="F78" i="3"/>
  <c r="E78" i="3"/>
  <c r="F77" i="3"/>
  <c r="E77" i="3"/>
  <c r="F76" i="3"/>
  <c r="E76" i="3"/>
  <c r="D75" i="3"/>
  <c r="C75" i="3"/>
  <c r="B75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D65" i="3"/>
  <c r="C65" i="3"/>
  <c r="B65" i="3"/>
  <c r="F64" i="3"/>
  <c r="E64" i="3"/>
  <c r="F63" i="3"/>
  <c r="E63" i="3"/>
  <c r="F62" i="3"/>
  <c r="E62" i="3"/>
  <c r="F61" i="3"/>
  <c r="E61" i="3"/>
  <c r="F60" i="3"/>
  <c r="E60" i="3"/>
  <c r="F59" i="3"/>
  <c r="E59" i="3"/>
  <c r="D58" i="3"/>
  <c r="C58" i="3"/>
  <c r="B58" i="3"/>
  <c r="F57" i="3"/>
  <c r="E57" i="3"/>
  <c r="F56" i="3"/>
  <c r="E56" i="3"/>
  <c r="F55" i="3"/>
  <c r="E55" i="3"/>
  <c r="F54" i="3"/>
  <c r="E54" i="3"/>
  <c r="D53" i="3"/>
  <c r="C53" i="3"/>
  <c r="B53" i="3"/>
  <c r="F51" i="3"/>
  <c r="E51" i="3"/>
  <c r="D50" i="3"/>
  <c r="C50" i="3"/>
  <c r="F50" i="3" s="1"/>
  <c r="B50" i="3"/>
  <c r="F49" i="3"/>
  <c r="E49" i="3"/>
  <c r="D48" i="3"/>
  <c r="C48" i="3"/>
  <c r="B48" i="3"/>
  <c r="F47" i="3"/>
  <c r="E47" i="3"/>
  <c r="E46" i="3"/>
  <c r="F45" i="3"/>
  <c r="E45" i="3"/>
  <c r="D44" i="3"/>
  <c r="B44" i="3"/>
  <c r="F35" i="3"/>
  <c r="E35" i="3"/>
  <c r="B34" i="3"/>
  <c r="E34" i="3" s="1"/>
  <c r="B33" i="3"/>
  <c r="E33" i="3" s="1"/>
  <c r="F32" i="3"/>
  <c r="E32" i="3"/>
  <c r="F31" i="3"/>
  <c r="E31" i="3"/>
  <c r="B30" i="3"/>
  <c r="B29" i="3"/>
  <c r="F28" i="3"/>
  <c r="E28" i="3"/>
  <c r="F27" i="3"/>
  <c r="E27" i="3"/>
  <c r="B26" i="3"/>
  <c r="B25" i="3"/>
  <c r="F24" i="3"/>
  <c r="E24" i="3"/>
  <c r="B23" i="3"/>
  <c r="B22" i="3"/>
  <c r="F21" i="3"/>
  <c r="E21" i="3"/>
  <c r="F20" i="3"/>
  <c r="E20" i="3"/>
  <c r="B19" i="3"/>
  <c r="E19" i="3" s="1"/>
  <c r="B18" i="3"/>
  <c r="F17" i="3"/>
  <c r="E17" i="3"/>
  <c r="D16" i="3"/>
  <c r="D11" i="3" s="1"/>
  <c r="B16" i="3"/>
  <c r="E16" i="3" s="1"/>
  <c r="F15" i="3"/>
  <c r="E15" i="3"/>
  <c r="D14" i="3"/>
  <c r="B14" i="3"/>
  <c r="F13" i="3"/>
  <c r="E13" i="3"/>
  <c r="F12" i="3"/>
  <c r="B12" i="3"/>
  <c r="F10" i="3"/>
  <c r="E10" i="3"/>
  <c r="F9" i="3"/>
  <c r="B9" i="3"/>
  <c r="E9" i="3" s="1"/>
  <c r="B8" i="3"/>
  <c r="E8" i="3" s="1"/>
  <c r="E44" i="3" l="1"/>
  <c r="F81" i="3"/>
  <c r="F14" i="3"/>
  <c r="F16" i="3"/>
  <c r="F101" i="3"/>
  <c r="F29" i="3"/>
  <c r="F22" i="3"/>
  <c r="E30" i="3"/>
  <c r="F25" i="3"/>
  <c r="E91" i="3"/>
  <c r="F30" i="3"/>
  <c r="D90" i="3"/>
  <c r="F34" i="3"/>
  <c r="F19" i="3"/>
  <c r="F92" i="3"/>
  <c r="C11" i="3"/>
  <c r="F11" i="3" s="1"/>
  <c r="F23" i="3"/>
  <c r="F33" i="3"/>
  <c r="F26" i="3"/>
  <c r="E82" i="3"/>
  <c r="F53" i="3"/>
  <c r="D43" i="3"/>
  <c r="E18" i="3"/>
  <c r="F18" i="3"/>
  <c r="E26" i="3"/>
  <c r="D7" i="3"/>
  <c r="D36" i="3"/>
  <c r="E22" i="3"/>
  <c r="E12" i="3"/>
  <c r="E97" i="3"/>
  <c r="C90" i="3"/>
  <c r="E75" i="3"/>
  <c r="D52" i="3"/>
  <c r="D42" i="3" s="1"/>
  <c r="E65" i="3"/>
  <c r="E106" i="3"/>
  <c r="E14" i="3"/>
  <c r="E29" i="3"/>
  <c r="F65" i="3"/>
  <c r="F106" i="3"/>
  <c r="E25" i="3"/>
  <c r="F44" i="3"/>
  <c r="E58" i="3"/>
  <c r="F82" i="3"/>
  <c r="F91" i="3"/>
  <c r="E101" i="3"/>
  <c r="E105" i="3"/>
  <c r="E23" i="3"/>
  <c r="E50" i="3"/>
  <c r="E53" i="3"/>
  <c r="F58" i="3"/>
  <c r="F75" i="3"/>
  <c r="E81" i="3"/>
  <c r="E92" i="3"/>
  <c r="F97" i="3"/>
  <c r="F105" i="3"/>
  <c r="E96" i="3"/>
  <c r="B90" i="3"/>
  <c r="B43" i="3"/>
  <c r="B52" i="3"/>
  <c r="C43" i="3"/>
  <c r="E48" i="3"/>
  <c r="C52" i="3"/>
  <c r="F48" i="3"/>
  <c r="F96" i="3"/>
  <c r="B11" i="3"/>
  <c r="B36" i="3" s="1"/>
  <c r="C36" i="3" l="1"/>
  <c r="F43" i="3"/>
  <c r="C7" i="3"/>
  <c r="F7" i="3" s="1"/>
  <c r="C88" i="3"/>
  <c r="F88" i="3" s="1"/>
  <c r="C87" i="3"/>
  <c r="F87" i="3" s="1"/>
  <c r="B88" i="3"/>
  <c r="E88" i="3" s="1"/>
  <c r="B87" i="3"/>
  <c r="E87" i="3" s="1"/>
  <c r="D88" i="3"/>
  <c r="D87" i="3"/>
  <c r="F52" i="3"/>
  <c r="F90" i="3"/>
  <c r="E52" i="3"/>
  <c r="E90" i="3"/>
  <c r="E43" i="3"/>
  <c r="B42" i="3"/>
  <c r="E42" i="3" s="1"/>
  <c r="C42" i="3"/>
  <c r="F42" i="3" s="1"/>
  <c r="B7" i="3"/>
  <c r="E7" i="3" s="1"/>
  <c r="E11" i="3"/>
  <c r="D108" i="3" l="1"/>
  <c r="C108" i="3"/>
  <c r="B108" i="3"/>
  <c r="F64" i="5" l="1"/>
  <c r="E64" i="5"/>
  <c r="F63" i="5"/>
  <c r="D63" i="5"/>
  <c r="E63" i="5"/>
  <c r="F62" i="5"/>
  <c r="E62" i="5"/>
  <c r="D62" i="5"/>
  <c r="D26" i="5" s="1"/>
  <c r="F61" i="5"/>
  <c r="E61" i="5"/>
  <c r="F60" i="5"/>
  <c r="E60" i="5"/>
  <c r="D60" i="5"/>
  <c r="D59" i="5"/>
  <c r="E59" i="5"/>
  <c r="F58" i="5"/>
  <c r="E58" i="5"/>
  <c r="D57" i="5"/>
  <c r="E57" i="5"/>
  <c r="F56" i="5"/>
  <c r="E56" i="5"/>
  <c r="F55" i="5"/>
  <c r="D55" i="5"/>
  <c r="E55" i="5"/>
  <c r="F53" i="5"/>
  <c r="E53" i="5"/>
  <c r="D52" i="5"/>
  <c r="E52" i="5" s="1"/>
  <c r="F51" i="5"/>
  <c r="E51" i="5"/>
  <c r="F50" i="5"/>
  <c r="D50" i="5"/>
  <c r="B50" i="5"/>
  <c r="F48" i="5"/>
  <c r="E48" i="5"/>
  <c r="F47" i="5"/>
  <c r="E47" i="5"/>
  <c r="D47" i="5"/>
  <c r="F46" i="5"/>
  <c r="E46" i="5"/>
  <c r="F45" i="5"/>
  <c r="E45" i="5"/>
  <c r="D44" i="5"/>
  <c r="F43" i="5"/>
  <c r="E43" i="5"/>
  <c r="F42" i="5"/>
  <c r="E42" i="5"/>
  <c r="D41" i="5"/>
  <c r="F40" i="5"/>
  <c r="E40" i="5"/>
  <c r="F39" i="5"/>
  <c r="D39" i="5"/>
  <c r="E39" i="5"/>
  <c r="F36" i="5"/>
  <c r="E36" i="5"/>
  <c r="F35" i="5"/>
  <c r="E35" i="5"/>
  <c r="D34" i="5"/>
  <c r="F34" i="5" s="1"/>
  <c r="D33" i="5"/>
  <c r="F33" i="5" s="1"/>
  <c r="D32" i="5"/>
  <c r="E31" i="5"/>
  <c r="D30" i="5"/>
  <c r="E30" i="5" s="1"/>
  <c r="D29" i="5"/>
  <c r="F29" i="5" s="1"/>
  <c r="E29" i="5"/>
  <c r="E28" i="5"/>
  <c r="D28" i="5"/>
  <c r="F28" i="5" s="1"/>
  <c r="D17" i="5"/>
  <c r="B17" i="5"/>
  <c r="D8" i="5"/>
  <c r="C8" i="5"/>
  <c r="B8" i="5"/>
  <c r="F7" i="5"/>
  <c r="E7" i="5"/>
  <c r="D6" i="5"/>
  <c r="C6" i="5"/>
  <c r="B6" i="5"/>
  <c r="D5" i="5"/>
  <c r="F5" i="5" s="1"/>
  <c r="C5" i="5"/>
  <c r="B5" i="5"/>
  <c r="F30" i="4"/>
  <c r="D30" i="4"/>
  <c r="C30" i="4"/>
  <c r="B30" i="4"/>
  <c r="E30" i="4" s="1"/>
  <c r="F29" i="4"/>
  <c r="E29" i="4"/>
  <c r="D29" i="4"/>
  <c r="C29" i="4"/>
  <c r="B29" i="4"/>
  <c r="F24" i="4"/>
  <c r="E24" i="4"/>
  <c r="D24" i="4"/>
  <c r="C24" i="4"/>
  <c r="B24" i="4"/>
  <c r="D23" i="4"/>
  <c r="E23" i="4" s="1"/>
  <c r="C23" i="4"/>
  <c r="B23" i="4"/>
  <c r="F13" i="4"/>
  <c r="D13" i="4"/>
  <c r="B13" i="4"/>
  <c r="E13" i="4" s="1"/>
  <c r="F12" i="4"/>
  <c r="D12" i="4"/>
  <c r="B12" i="4"/>
  <c r="E12" i="4" s="1"/>
  <c r="F7" i="4"/>
  <c r="E7" i="4"/>
  <c r="D7" i="4"/>
  <c r="B7" i="4"/>
  <c r="D6" i="4"/>
  <c r="F6" i="4" s="1"/>
  <c r="B6" i="4"/>
  <c r="D152" i="3"/>
  <c r="C152" i="3"/>
  <c r="B152" i="3"/>
  <c r="F151" i="3"/>
  <c r="E151" i="3"/>
  <c r="D150" i="3"/>
  <c r="C150" i="3"/>
  <c r="B150" i="3"/>
  <c r="D149" i="3"/>
  <c r="C149" i="3"/>
  <c r="B149" i="3"/>
  <c r="D41" i="3"/>
  <c r="B41" i="3"/>
  <c r="F36" i="3"/>
  <c r="E36" i="3"/>
  <c r="D6" i="3"/>
  <c r="F6" i="3" s="1"/>
  <c r="B6" i="3"/>
  <c r="F27" i="2"/>
  <c r="D26" i="2"/>
  <c r="D27" i="2" s="1"/>
  <c r="F26" i="2"/>
  <c r="B26" i="2"/>
  <c r="E26" i="2" s="1"/>
  <c r="F25" i="2"/>
  <c r="E25" i="2"/>
  <c r="F24" i="2"/>
  <c r="E24" i="2"/>
  <c r="F23" i="2"/>
  <c r="E23" i="2"/>
  <c r="D23" i="2"/>
  <c r="C23" i="2"/>
  <c r="B23" i="2"/>
  <c r="F22" i="2"/>
  <c r="E22" i="2"/>
  <c r="F21" i="2"/>
  <c r="E21" i="2"/>
  <c r="D20" i="2"/>
  <c r="C20" i="2"/>
  <c r="B20" i="2"/>
  <c r="F19" i="2"/>
  <c r="E19" i="2"/>
  <c r="D19" i="2"/>
  <c r="C19" i="2"/>
  <c r="B19" i="2"/>
  <c r="F15" i="2"/>
  <c r="D13" i="2"/>
  <c r="C13" i="2"/>
  <c r="F13" i="2" s="1"/>
  <c r="B13" i="2"/>
  <c r="E13" i="2" s="1"/>
  <c r="F12" i="2"/>
  <c r="E12" i="2"/>
  <c r="F11" i="2"/>
  <c r="E11" i="2"/>
  <c r="F10" i="2"/>
  <c r="D10" i="2"/>
  <c r="C10" i="2"/>
  <c r="B10" i="2"/>
  <c r="E10" i="2" s="1"/>
  <c r="F9" i="2"/>
  <c r="E9" i="2"/>
  <c r="F8" i="2"/>
  <c r="E8" i="2"/>
  <c r="E7" i="2"/>
  <c r="D7" i="2"/>
  <c r="F7" i="2" s="1"/>
  <c r="C7" i="2"/>
  <c r="B7" i="2"/>
  <c r="F20" i="2" l="1"/>
  <c r="E33" i="5"/>
  <c r="F57" i="5"/>
  <c r="D24" i="5"/>
  <c r="F24" i="5" s="1"/>
  <c r="E34" i="5"/>
  <c r="E50" i="5"/>
  <c r="B37" i="5"/>
  <c r="F59" i="5"/>
  <c r="D25" i="5"/>
  <c r="E17" i="5"/>
  <c r="F44" i="5"/>
  <c r="E44" i="5"/>
  <c r="F52" i="5"/>
  <c r="D23" i="5"/>
  <c r="F30" i="5"/>
  <c r="D21" i="5"/>
  <c r="F8" i="5"/>
  <c r="F6" i="5"/>
  <c r="E6" i="5"/>
  <c r="E8" i="5"/>
  <c r="F150" i="3"/>
  <c r="E150" i="3"/>
  <c r="E152" i="3"/>
  <c r="F149" i="3"/>
  <c r="F152" i="3"/>
  <c r="F108" i="3"/>
  <c r="E149" i="3"/>
  <c r="E41" i="3"/>
  <c r="E6" i="3"/>
  <c r="E27" i="2"/>
  <c r="E32" i="5"/>
  <c r="E41" i="5"/>
  <c r="E54" i="5"/>
  <c r="E20" i="2"/>
  <c r="F41" i="3"/>
  <c r="E6" i="4"/>
  <c r="F23" i="4"/>
  <c r="F17" i="5"/>
  <c r="D38" i="5"/>
  <c r="F41" i="5"/>
  <c r="E5" i="5"/>
  <c r="F32" i="5"/>
  <c r="D54" i="5"/>
  <c r="F54" i="5" s="1"/>
  <c r="E15" i="2"/>
  <c r="D49" i="5"/>
  <c r="F49" i="5" s="1"/>
  <c r="B27" i="5" l="1"/>
  <c r="B65" i="5"/>
  <c r="F25" i="5"/>
  <c r="E25" i="5"/>
  <c r="F38" i="5"/>
  <c r="D22" i="5"/>
  <c r="E38" i="5"/>
  <c r="E49" i="5"/>
  <c r="F23" i="5"/>
  <c r="E23" i="5"/>
  <c r="F21" i="5"/>
  <c r="E21" i="5"/>
  <c r="E108" i="3"/>
  <c r="B19" i="5"/>
  <c r="B18" i="5"/>
  <c r="D37" i="5"/>
  <c r="E37" i="5" s="1"/>
  <c r="F22" i="5" l="1"/>
  <c r="E22" i="5"/>
  <c r="F37" i="5"/>
  <c r="D27" i="5"/>
  <c r="D19" i="5"/>
  <c r="F19" i="5" s="1"/>
  <c r="D18" i="5"/>
  <c r="F18" i="5" s="1"/>
  <c r="D65" i="5"/>
  <c r="F27" i="5" l="1"/>
  <c r="E27" i="5"/>
  <c r="E18" i="5"/>
  <c r="F65" i="5"/>
  <c r="E65" i="5"/>
  <c r="E19" i="5"/>
</calcChain>
</file>

<file path=xl/sharedStrings.xml><?xml version="1.0" encoding="utf-8"?>
<sst xmlns="http://schemas.openxmlformats.org/spreadsheetml/2006/main" count="464" uniqueCount="246">
  <si>
    <t>MINISTARSTVO KULTURE I MEDIJA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</si>
  <si>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</si>
  <si>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</si>
  <si>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</si>
  <si>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</si>
  <si>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</si>
  <si>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</si>
  <si>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</si>
  <si>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</si>
  <si>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</si>
  <si>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</si>
  <si>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</si>
  <si>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</si>
  <si>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</si>
  <si>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</si>
  <si>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</si>
  <si>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</si>
  <si>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</si>
  <si>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</si>
  <si>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</si>
  <si>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</si>
  <si>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</si>
  <si>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</si>
  <si>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</si>
  <si>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</si>
  <si>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</si>
  <si>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</si>
  <si>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</si>
  <si>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</si>
  <si>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</si>
  <si>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2026.</t>
  </si>
  <si>
    <t>Indeks izvršenje / izvršenje prethodne godine</t>
  </si>
  <si>
    <t>Indeks izvršenje / tekući plan</t>
  </si>
  <si>
    <t>SVEUKUPNO:</t>
  </si>
  <si>
    <t>RASHODI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</si>
  <si>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</si>
  <si>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</si>
  <si>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</si>
  <si>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</si>
  <si>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</si>
  <si>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</si>
  <si>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 639 Prijenosi između proračunskih korisnika istog proračuna</t>
  </si>
  <si>
    <t xml:space="preserve">   6394 Kapitalni prijenosi između prorač. kor. istog prorač. temelj prijenosa EU sred.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</si>
  <si>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</si>
  <si>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</si>
  <si>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</si>
  <si>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  6415 Prihodi od pozitivnih tečajnih razlika i razlika zbog primjene valutne klauzule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</si>
  <si>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</si>
  <si>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</si>
  <si>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</si>
  <si>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</si>
  <si>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</si>
  <si>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</si>
  <si>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</si>
  <si>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</si>
  <si>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</si>
  <si>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</si>
  <si>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</si>
  <si>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 xml:space="preserve"> 68 Kazne, upravne mjere i ostali prihodi</t>
  </si>
  <si>
    <t xml:space="preserve">  683 Ostali prihodi</t>
  </si>
  <si>
    <t xml:space="preserve">   6831 Ostali prihodi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</si>
  <si>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</si>
  <si>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</si>
  <si>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</si>
  <si>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</si>
  <si>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</si>
  <si>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</si>
  <si>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</t>
  </si>
  <si>
    <t>5 POMOĆI</t>
  </si>
  <si>
    <t xml:space="preserve"> 50815 Pomoći iz državnog proračuna kroz namjenske primitke od zaduživanja - NPOO</t>
  </si>
  <si>
    <t xml:space="preserve"> 52 Pomoći grad. i župan</t>
  </si>
  <si>
    <t xml:space="preserve"> 58100 Mehanizam za oporavak i otpornost - bespovratna sredstva - raspoloživ predujam ili unaprijed naplaće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</si>
  <si>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</si>
  <si>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</si>
  <si>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</si>
  <si>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</si>
  <si>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</si>
  <si>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</si>
  <si>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</si>
  <si>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</si>
  <si>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</si>
  <si>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</si>
  <si>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</si>
  <si>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</si>
  <si>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</si>
  <si>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</si>
  <si>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</si>
  <si>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</si>
  <si>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            31 Vlastiti prihodi</t>
  </si>
  <si>
    <t xml:space="preserve">            43 Ostali prihodi</t>
  </si>
  <si>
    <t xml:space="preserve">            50815 Pomoći iz državnog proračuna kroz namjenske primitke od zaduživanja - NPOO</t>
  </si>
  <si>
    <t xml:space="preserve">            52 Pomoći grad. i župan</t>
  </si>
  <si>
    <t xml:space="preserve">            58100 Mehanizam za oporavak i otpornost - bespovratna sredstva - raspoloživ predujam ili unaprijed naplaće</t>
  </si>
  <si>
    <t xml:space="preserve">  3903 MUZEJSKA I VIZUALNA DJELATNOST</t>
  </si>
  <si>
    <t xml:space="preserve">   A780000 ADMINISTRACIJA I UPRAVLJANJE</t>
  </si>
  <si>
    <t xml:space="preserve">    11 Iz proračuna</t>
  </si>
  <si>
    <t xml:space="preserve">     67 Prihodi iz nadležnog proračuna i od HZZO-a temeljem ugovornih obveza</t>
  </si>
  <si>
    <t xml:space="preserve">      6711 Prihodi iz nadležnog proračuna za financiranje rashoda poslovanja</t>
  </si>
  <si>
    <t xml:space="preserve">   A780001 PROGRAMI MUZEJSKO GALERIJSKE DJELATNOSTI</t>
  </si>
  <si>
    <t xml:space="preserve">      6712 Prihodi iz nadležnog proračuna za fin. rashoda za nabavu nefinac. imovine</t>
  </si>
  <si>
    <t xml:space="preserve">   A780002 ADMINISTRACIJA I UPRAVLJANJE (IZ EVIDENCIJSKIH PRIHODA)</t>
  </si>
  <si>
    <t xml:space="preserve">    31 Vlastiti prihodi</t>
  </si>
  <si>
    <t xml:space="preserve">     60 DRRH/60</t>
  </si>
  <si>
    <t xml:space="preserve">      6000 DONOS/ODNOS</t>
  </si>
  <si>
    <t xml:space="preserve">     64 Prihodi od imovine</t>
  </si>
  <si>
    <t xml:space="preserve">      6413 Kamate na oročena sredstva i depozite po viđenju</t>
  </si>
  <si>
    <t xml:space="preserve">      6415 Prihodi od pozitivnih tečajnih razlika i razlika zbog primjene valutne klauzule</t>
  </si>
  <si>
    <t xml:space="preserve">     66 Prihodi od prodaje proizvoda i robe te pruženih usluga i prihodi od donacija</t>
  </si>
  <si>
    <t xml:space="preserve">      6614 Prihodi od prodaje proizvoda i robe</t>
  </si>
  <si>
    <t xml:space="preserve">      6615 Prihodi od pruženih usluga</t>
  </si>
  <si>
    <t xml:space="preserve">     68 Kazne, upravne mjere i ostali prihodi</t>
  </si>
  <si>
    <t xml:space="preserve">      6831 Ostali prihodi</t>
  </si>
  <si>
    <t xml:space="preserve">    43 Ostali prihodi</t>
  </si>
  <si>
    <t xml:space="preserve">     65 Prihodi od upravnih i admin. pristojbi, pristojbi po posebn.propisima i naknada</t>
  </si>
  <si>
    <t xml:space="preserve">      6526 Ostali nespomenuti prihodi</t>
  </si>
  <si>
    <t xml:space="preserve">    50815 Pomoći iz državnog proračuna kroz namjenske primitke od zaduživanja - NPOO</t>
  </si>
  <si>
    <t xml:space="preserve">     63 Pomoći iz inozemstva i od subjekata unutar općeg proračuna</t>
  </si>
  <si>
    <t xml:space="preserve">      6394 Kapitalni prijenosi između prorač. kor. istog prorač. temelj prijenosa EU sred.</t>
  </si>
  <si>
    <t xml:space="preserve">    52 Pomoći grad. i župan</t>
  </si>
  <si>
    <t xml:space="preserve">      6361 Tekuće pomoći proračunskim korisnicima iz proračuna koji im nije nadležan</t>
  </si>
  <si>
    <t xml:space="preserve">    58100 Mehanizam za oporavak i otpornost - bespovratna sredstva - raspoloživ predujam ili unaprijed naplaće</t>
  </si>
  <si>
    <t xml:space="preserve">POLUGODIŠNJI IZVJEŠTAJ O IZVRŠENJU FINANCIJSKOG PLANA HRVATSKOG POVIJESNOG MUZEJA                                                                                                        ZA RAZDOBLJE OD 01.01.2026. DO 30.06.2026. GODINE 					</t>
  </si>
  <si>
    <t xml:space="preserve">  634 Pomoći od izvanproračunskih korisnika</t>
  </si>
  <si>
    <t xml:space="preserve">   6341 Tekuće pomoći od izvanproračunskih korisnika</t>
  </si>
  <si>
    <t xml:space="preserve"> 31 Rashodi za zaposlene</t>
  </si>
  <si>
    <t xml:space="preserve">  311 Plaće (Bruto)</t>
  </si>
  <si>
    <t xml:space="preserve">   3111 Plaće za redovan rad</t>
  </si>
  <si>
    <t xml:space="preserve">   3113 Plaće za prekovremeni rad</t>
  </si>
  <si>
    <t xml:space="preserve">   3114 Plaće za posebne uvjete rada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</si>
  <si>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</si>
  <si>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</si>
  <si>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</si>
  <si>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</si>
  <si>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</si>
  <si>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</si>
  <si>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</si>
  <si>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</si>
  <si>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</si>
  <si>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</si>
  <si>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</si>
  <si>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</si>
  <si>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</si>
  <si>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</si>
  <si>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</si>
  <si>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</si>
  <si>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</si>
  <si>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</si>
  <si>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</si>
  <si>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</si>
  <si>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</si>
  <si>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</si>
  <si>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</si>
  <si>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</si>
  <si>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</si>
  <si>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</si>
  <si>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</si>
  <si>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329 Ostali nespomenuti rashodi poslovanja</t>
  </si>
  <si>
    <t xml:space="preserve">   3292 Premije osiguranja</t>
  </si>
  <si>
    <t xml:space="preserve">   3293 Reprezentacija</t>
  </si>
  <si>
    <t xml:space="preserve">   3294 Članarine i norme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</si>
  <si>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</si>
  <si>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</si>
  <si>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</si>
  <si>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</si>
  <si>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</si>
  <si>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3432 Negativne tečajne razlike i razlike zbog primjene valutne klauzule</t>
  </si>
  <si>
    <t xml:space="preserve">   3433 Zatezne kamate</t>
  </si>
  <si>
    <t xml:space="preserve">   3434 Ostali nespomenuti financijski rashodi</t>
  </si>
  <si>
    <t xml:space="preserve"> 41 Rashodi za nabavu neproizvedene dugotrajne imovine</t>
  </si>
  <si>
    <t xml:space="preserve">  412 Nematerijalna imovina</t>
  </si>
  <si>
    <t xml:space="preserve">   4123 Licence</t>
  </si>
  <si>
    <t xml:space="preserve">   4124 Ostala prava</t>
  </si>
  <si>
    <t xml:space="preserve">   4126 Ostala nematerijalna imovina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</si>
  <si>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</si>
  <si>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</si>
  <si>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</si>
  <si>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4223 Oprema za održavanje i zaštitu</t>
  </si>
  <si>
    <t xml:space="preserve">   4227 Uređaji, strojevi i oprema za ostale namjene</t>
  </si>
  <si>
    <t xml:space="preserve">  424 Knjige, umjetnička djela i ostale izložbene vrijednosti</t>
  </si>
  <si>
    <t xml:space="preserve">   4241 Knjige</t>
  </si>
  <si>
    <t xml:space="preserve">   4243 Muzejski izlošci i predmeti prirodnih rijetkosti</t>
  </si>
  <si>
    <t xml:space="preserve"> 45 Rashodi za dodatna ulaganja na nefinancijskoj imovini</t>
  </si>
  <si>
    <t xml:space="preserve">  451 Dodatna ulaganja na građevinskim objektima</t>
  </si>
  <si>
    <t xml:space="preserve">   4511 Dodatna ulaganja na građevinskim objektima</t>
  </si>
  <si>
    <t xml:space="preserve">   4242 Umjetnička djela (izložena u galerijama, muzejima i slično) </t>
  </si>
  <si>
    <t xml:space="preserve"> 38 Rashodi za donacije, kazne, naknade šteta i kapitalne pomoć</t>
  </si>
  <si>
    <t xml:space="preserve">    3835 Ostale kazne </t>
  </si>
  <si>
    <t xml:space="preserve">   383 Kazne, penali i naknade štete</t>
  </si>
  <si>
    <t xml:space="preserve">PRIHODI I PRIMITCI </t>
  </si>
  <si>
    <t xml:space="preserve">   A780000 MUZEJI ADMINISTRACIJA I UPRAVLJANJE**</t>
  </si>
  <si>
    <t xml:space="preserve">     31 Rashodi za zaposlene</t>
  </si>
  <si>
    <t xml:space="preserve">      3111 Plaće za redovan rad</t>
  </si>
  <si>
    <t xml:space="preserve">      3113 Plaće za prekovremeni rad</t>
  </si>
  <si>
    <t xml:space="preserve">      3114 Plaće za posebne uvjete rada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</si>
  <si>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</si>
  <si>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</si>
  <si>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</si>
  <si>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</si>
  <si>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</si>
  <si>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</si>
  <si>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</si>
  <si>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3221 Uredski materijal i ostali materijalni rashodi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</si>
  <si>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</si>
  <si>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</si>
  <si>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</si>
  <si>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</si>
  <si>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</si>
  <si>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</si>
  <si>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</si>
  <si>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</si>
  <si>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</si>
  <si>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</si>
  <si>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</si>
  <si>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</si>
  <si>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</si>
  <si>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3292 Premije osiguranja</t>
  </si>
  <si>
    <t xml:space="preserve">      3294 Članarine i norme</t>
  </si>
  <si>
    <t xml:space="preserve">      3295 Pristojbe i naknade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</si>
  <si>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</si>
  <si>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</si>
  <si>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</si>
  <si>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   3433 Zatezne kamate</t>
  </si>
  <si>
    <t xml:space="preserve">   A780001 MUZEJI  PROG. MUZEJSKO GALERIJSKE DJ.**</t>
  </si>
  <si>
    <t xml:space="preserve">      3222 Materijal i sirovine</t>
  </si>
  <si>
    <t xml:space="preserve">      3293 Reprezentacija</t>
  </si>
  <si>
    <t xml:space="preserve">     41 Rashodi za nabavu neproizvedene dugotrajne imovine</t>
  </si>
  <si>
    <t xml:space="preserve">      4123 Licence</t>
  </si>
  <si>
    <t xml:space="preserve">      4124 Ostala prava </t>
  </si>
  <si>
    <t xml:space="preserve">      4126 Ostala nematerijalna imovina</t>
  </si>
  <si>
    <t xml:space="preserve">     42 Rashodi za nabavu proizvedene dugotrajne imovine</t>
  </si>
  <si>
    <t xml:space="preserve">      4221 Uredska oprema i namještaj</t>
  </si>
  <si>
    <t xml:space="preserve">      4223 Oprema za održavanje i zaštitu</t>
  </si>
  <si>
    <t xml:space="preserve">      4227 Uređaji, strojevi i oprema za ostale namjene</t>
  </si>
  <si>
    <t xml:space="preserve">      4243 Muzejski izlošci i predmeti prirodnih rijetkosti</t>
  </si>
  <si>
    <t xml:space="preserve">   A780002 MUZEJI ADMINISTRACIJA I UPRAVLJANJE - OSTALI IZVORI</t>
  </si>
  <si>
    <t xml:space="preserve">      3432 Negativne tečajne razlike i razlike zbog primjene valutne klauzule</t>
  </si>
  <si>
    <t xml:space="preserve">      3434 Ostali nespomenuti financijski rashodi</t>
  </si>
  <si>
    <t xml:space="preserve">      4241 Knjige</t>
  </si>
  <si>
    <t xml:space="preserve">      4124 Ostala prava</t>
  </si>
  <si>
    <t xml:space="preserve">     45 Rashodi za dodatna ulaganja na nefinancijskoj imovini</t>
  </si>
  <si>
    <t xml:space="preserve">      4511 Dodatna ulaganja na građevinskim objektima</t>
  </si>
  <si>
    <t xml:space="preserve">      4242 Umjetnička djela (izložena u galerijama, muzejima i slično) </t>
  </si>
  <si>
    <t xml:space="preserve">      3851 Ostale kazne </t>
  </si>
  <si>
    <t xml:space="preserve">     38 Ostali rashodi </t>
  </si>
  <si>
    <t xml:space="preserve">MANJAK/VIŠAK PRENESENI </t>
  </si>
  <si>
    <t xml:space="preserve">1 OPĆI RASHODI I IZDATCI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</si>
</sst>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6" tint="0.79995117038483843"/>
        <bgColor auto="1"/>
      </patternFill>
    </fill>
    <fill>
      <patternFill patternType="solid">
        <fgColor theme="7" tint="0.79995117038483843"/>
        <bgColor auto="1"/>
      </patternFill>
    </fill>
    <fill>
      <patternFill patternType="solid">
        <fgColor theme="8" tint="0.79995117038483843"/>
        <bgColor auto="1"/>
      </patternFill>
    </fill>
    <fill>
      <patternFill patternType="solid">
        <fgColor theme="5" tint="0.79995117038483843"/>
        <bgColor auto="1"/>
      </patternFill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  <fill>
      <patternFill patternType="solid">
        <fgColor theme="3" tint="0.79995117038483843"/>
        <bgColor auto="1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9" fillId="0" borderId="0">
      <alignment vertical="top"/>
      <protection locked="0"/>
    </xf>
  </cellStyleXfs>
  <cellXfs count="96">
    <xf numFmtId="0" fontId="0" fillId="0" borderId="0" xfId="0"/>
    <xf numFmtId="10" fontId="10" fillId="5" borderId="4" xfId="0" applyNumberFormat="1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10" fillId="5" borderId="4" xfId="0" applyFont="1" applyFill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9" fontId="10" fillId="6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6" borderId="1" xfId="0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horizontal="right" vertical="center"/>
    </xf>
    <xf numFmtId="10" fontId="6" fillId="6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10" fontId="1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quotePrefix="1" applyFont="1"/>
    <xf numFmtId="0" fontId="6" fillId="6" borderId="2" xfId="0" applyFont="1" applyFill="1" applyBorder="1" applyAlignment="1">
      <alignment vertical="center"/>
    </xf>
    <xf numFmtId="164" fontId="6" fillId="6" borderId="2" xfId="0" applyNumberFormat="1" applyFont="1" applyFill="1" applyBorder="1" applyAlignment="1">
      <alignment vertical="center"/>
    </xf>
    <xf numFmtId="10" fontId="6" fillId="6" borderId="2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wrapText="1"/>
    </xf>
    <xf numFmtId="0" fontId="14" fillId="7" borderId="3" xfId="0" applyFont="1" applyFill="1" applyBorder="1" applyAlignment="1">
      <alignment horizontal="left" vertical="center"/>
    </xf>
    <xf numFmtId="164" fontId="14" fillId="7" borderId="3" xfId="0" applyNumberFormat="1" applyFont="1" applyFill="1" applyBorder="1" applyAlignment="1">
      <alignment horizontal="right" vertical="center"/>
    </xf>
    <xf numFmtId="10" fontId="14" fillId="7" borderId="3" xfId="0" applyNumberFormat="1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left" vertical="center"/>
    </xf>
    <xf numFmtId="164" fontId="15" fillId="8" borderId="4" xfId="0" applyNumberFormat="1" applyFont="1" applyFill="1" applyBorder="1" applyAlignment="1">
      <alignment horizontal="right" vertical="center"/>
    </xf>
    <xf numFmtId="10" fontId="15" fillId="8" borderId="4" xfId="0" applyNumberFormat="1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left" vertical="center"/>
    </xf>
    <xf numFmtId="164" fontId="10" fillId="9" borderId="4" xfId="0" applyNumberFormat="1" applyFont="1" applyFill="1" applyBorder="1" applyAlignment="1">
      <alignment horizontal="right" vertical="center"/>
    </xf>
    <xf numFmtId="10" fontId="10" fillId="9" borderId="4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164" fontId="12" fillId="0" borderId="4" xfId="0" applyNumberFormat="1" applyFont="1" applyBorder="1" applyAlignment="1">
      <alignment horizontal="right" vertical="center"/>
    </xf>
    <xf numFmtId="10" fontId="12" fillId="0" borderId="4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10" fontId="16" fillId="0" borderId="0" xfId="0" applyNumberFormat="1" applyFont="1" applyAlignment="1">
      <alignment horizontal="center" vertical="center"/>
    </xf>
    <xf numFmtId="0" fontId="9" fillId="10" borderId="4" xfId="0" applyFont="1" applyFill="1" applyBorder="1" applyAlignment="1">
      <alignment horizontal="left" vertical="center"/>
    </xf>
    <xf numFmtId="164" fontId="9" fillId="10" borderId="4" xfId="0" applyNumberFormat="1" applyFont="1" applyFill="1" applyBorder="1" applyAlignment="1">
      <alignment horizontal="right" vertical="center"/>
    </xf>
    <xf numFmtId="10" fontId="9" fillId="10" borderId="4" xfId="0" applyNumberFormat="1" applyFont="1" applyFill="1" applyBorder="1" applyAlignment="1">
      <alignment horizontal="center" vertical="center"/>
    </xf>
    <xf numFmtId="0" fontId="17" fillId="11" borderId="4" xfId="0" applyFont="1" applyFill="1" applyBorder="1" applyAlignment="1">
      <alignment horizontal="left" vertical="center"/>
    </xf>
    <xf numFmtId="164" fontId="17" fillId="11" borderId="4" xfId="0" applyNumberFormat="1" applyFont="1" applyFill="1" applyBorder="1" applyAlignment="1">
      <alignment horizontal="right" vertical="center"/>
    </xf>
    <xf numFmtId="10" fontId="17" fillId="11" borderId="4" xfId="0" applyNumberFormat="1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left" vertical="center"/>
    </xf>
    <xf numFmtId="164" fontId="12" fillId="12" borderId="4" xfId="0" applyNumberFormat="1" applyFont="1" applyFill="1" applyBorder="1" applyAlignment="1">
      <alignment horizontal="right" vertical="center"/>
    </xf>
    <xf numFmtId="10" fontId="12" fillId="12" borderId="4" xfId="0" applyNumberFormat="1" applyFont="1" applyFill="1" applyBorder="1" applyAlignment="1">
      <alignment horizontal="center" vertical="center"/>
    </xf>
    <xf numFmtId="0" fontId="18" fillId="0" borderId="0" xfId="0" applyFont="1"/>
    <xf numFmtId="164" fontId="0" fillId="0" borderId="0" xfId="0" applyNumberFormat="1"/>
    <xf numFmtId="0" fontId="15" fillId="13" borderId="4" xfId="0" applyFont="1" applyFill="1" applyBorder="1" applyAlignment="1">
      <alignment horizontal="left" vertical="center"/>
    </xf>
    <xf numFmtId="164" fontId="15" fillId="13" borderId="4" xfId="0" applyNumberFormat="1" applyFont="1" applyFill="1" applyBorder="1" applyAlignment="1">
      <alignment horizontal="right" vertical="center"/>
    </xf>
    <xf numFmtId="10" fontId="15" fillId="13" borderId="4" xfId="0" applyNumberFormat="1" applyFont="1" applyFill="1" applyBorder="1" applyAlignment="1">
      <alignment horizontal="center" vertical="center"/>
    </xf>
    <xf numFmtId="164" fontId="6" fillId="14" borderId="2" xfId="0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164" fontId="12" fillId="0" borderId="8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4" fontId="16" fillId="0" borderId="0" xfId="0" applyNumberFormat="1" applyFont="1" applyAlignment="1">
      <alignment horizontal="right" vertical="center"/>
    </xf>
    <xf numFmtId="4" fontId="2" fillId="0" borderId="0" xfId="0" applyNumberFormat="1" applyFont="1"/>
    <xf numFmtId="0" fontId="10" fillId="14" borderId="1" xfId="0" applyFont="1" applyFill="1" applyBorder="1" applyAlignment="1">
      <alignment horizontal="center" wrapText="1"/>
    </xf>
    <xf numFmtId="0" fontId="11" fillId="14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164" fontId="9" fillId="2" borderId="4" xfId="0" applyNumberFormat="1" applyFont="1" applyFill="1" applyBorder="1" applyAlignment="1">
      <alignment horizontal="right" vertical="center"/>
    </xf>
    <xf numFmtId="10" fontId="9" fillId="2" borderId="4" xfId="0" applyNumberFormat="1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/>
    </xf>
    <xf numFmtId="164" fontId="17" fillId="3" borderId="4" xfId="0" applyNumberFormat="1" applyFont="1" applyFill="1" applyBorder="1" applyAlignment="1">
      <alignment horizontal="right" vertical="center"/>
    </xf>
    <xf numFmtId="10" fontId="17" fillId="3" borderId="4" xfId="0" applyNumberFormat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164" fontId="12" fillId="4" borderId="4" xfId="0" applyNumberFormat="1" applyFont="1" applyFill="1" applyBorder="1" applyAlignment="1">
      <alignment horizontal="right" vertical="center"/>
    </xf>
    <xf numFmtId="10" fontId="12" fillId="4" borderId="4" xfId="0" applyNumberFormat="1" applyFont="1" applyFill="1" applyBorder="1" applyAlignment="1">
      <alignment horizontal="center" vertical="center"/>
    </xf>
    <xf numFmtId="164" fontId="12" fillId="0" borderId="9" xfId="0" applyNumberFormat="1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0" fontId="6" fillId="14" borderId="2" xfId="0" applyFont="1" applyFill="1" applyBorder="1" applyAlignment="1">
      <alignment vertical="center"/>
    </xf>
    <xf numFmtId="10" fontId="6" fillId="14" borderId="2" xfId="0" applyNumberFormat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 vertical="center"/>
    </xf>
    <xf numFmtId="10" fontId="12" fillId="0" borderId="4" xfId="0" applyNumberFormat="1" applyFont="1" applyFill="1" applyBorder="1" applyAlignment="1">
      <alignment horizontal="center" vertical="center"/>
    </xf>
    <xf numFmtId="164" fontId="16" fillId="0" borderId="0" xfId="0" applyNumberFormat="1" applyFont="1"/>
    <xf numFmtId="0" fontId="0" fillId="0" borderId="0" xfId="0" applyFill="1"/>
    <xf numFmtId="0" fontId="21" fillId="15" borderId="1" xfId="0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horizontal="right" vertical="center"/>
    </xf>
    <xf numFmtId="10" fontId="1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justify"/>
    </xf>
    <xf numFmtId="0" fontId="4" fillId="0" borderId="0" xfId="0" applyFont="1" applyAlignment="1">
      <alignment horizontal="center" vertical="center"/>
    </xf>
  </cellXfs>
  <cellStyles count="2">
    <cellStyle name="Normalno" xfId="0" builtinId="0"/>
    <cellStyle name="Normalno 2" xfId="1" xr:uid="{A1C1F57A-B458-46F6-B296-7E3E36AEC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zoomScaleNormal="100" workbookViewId="0">
      <pane ySplit="7" topLeftCell="A8" activePane="bottomLeft" state="frozen"/>
      <selection pane="bottomLeft" activeCell="C27" sqref="C27"/>
    </sheetView>
  </sheetViews>
  <sheetFormatPr defaultColWidth="9.140625" defaultRowHeight="15" x14ac:dyDescent="0.25"/>
  <cols>
    <col min="1" max="1" width="74" style="4" customWidth="1"/>
    <col min="2" max="4" width="19.7109375" style="4" customWidth="1"/>
    <col min="5" max="6" width="15" style="4" customWidth="1"/>
  </cols>
  <sheetData>
    <row r="1" spans="1:6" s="5" customFormat="1" ht="20.100000000000001" customHeight="1" x14ac:dyDescent="0.2">
      <c r="A1" s="6" t="s">
        <v>0</v>
      </c>
      <c r="B1" s="7"/>
      <c r="C1" s="7"/>
      <c r="D1" s="7"/>
      <c r="E1" s="7"/>
      <c r="F1" s="7"/>
    </row>
    <row r="2" spans="1:6" s="8" customFormat="1" ht="42.75" customHeight="1" x14ac:dyDescent="0.25">
      <c r="A2" s="94" t="s">
        <v>121</v>
      </c>
      <c r="B2" s="94"/>
      <c r="C2" s="94"/>
      <c r="D2" s="94"/>
      <c r="E2" s="94"/>
      <c r="F2" s="94"/>
    </row>
    <row r="3" spans="1:6" s="8" customFormat="1" ht="30" customHeight="1" x14ac:dyDescent="0.25">
      <c r="A3" s="95" t="s">
        <v>1</v>
      </c>
      <c r="B3" s="95"/>
      <c r="C3" s="95"/>
      <c r="D3" s="95"/>
      <c r="E3" s="95"/>
      <c r="F3" s="95"/>
    </row>
    <row r="4" spans="1:6" s="9" customFormat="1" ht="24.95" customHeight="1" x14ac:dyDescent="0.3">
      <c r="A4" s="95" t="s">
        <v>2</v>
      </c>
      <c r="B4" s="95"/>
      <c r="C4" s="95"/>
      <c r="D4" s="95"/>
      <c r="E4" s="95"/>
      <c r="F4" s="95"/>
    </row>
    <row r="5" spans="1:6" s="10" customFormat="1" ht="24.95" customHeight="1" x14ac:dyDescent="0.25">
      <c r="A5" s="11" t="s">
        <v>3</v>
      </c>
      <c r="B5" s="12"/>
      <c r="C5" s="12"/>
      <c r="D5" s="12"/>
      <c r="E5" s="12"/>
      <c r="F5" s="12"/>
    </row>
    <row r="6" spans="1:6" ht="57.6" customHeight="1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</row>
    <row r="7" spans="1:6" s="14" customFormat="1" ht="15.95" customHeight="1" x14ac:dyDescent="0.25">
      <c r="A7" s="15" t="s">
        <v>10</v>
      </c>
      <c r="B7" s="15">
        <f>COLUMN()</f>
        <v>2</v>
      </c>
      <c r="C7" s="15">
        <f>COLUMN()</f>
        <v>3</v>
      </c>
      <c r="D7" s="15">
        <f>COLUMN()</f>
        <v>4</v>
      </c>
      <c r="E7" s="15" t="str">
        <f>_xlfn.CONCAT(TEXT(COLUMN(),"@")," (",TEXT(D7,"@")," / ",TEXT(B7,"@"),")")</f>
        <v>5 (4 / 2)</v>
      </c>
      <c r="F7" s="15" t="str">
        <f>_xlfn.CONCAT(TEXT(COLUMN(),"@")," (",TEXT(D7,"@")," / ",TEXT(C7,"@"),")")</f>
        <v>6 (4 / 3)</v>
      </c>
    </row>
    <row r="8" spans="1:6" s="14" customFormat="1" ht="24.95" customHeight="1" x14ac:dyDescent="0.25">
      <c r="A8" s="16" t="s">
        <v>11</v>
      </c>
      <c r="B8" s="17">
        <v>933081.79999999993</v>
      </c>
      <c r="C8" s="17">
        <v>6797258.75</v>
      </c>
      <c r="D8" s="17">
        <v>5948401.4000000004</v>
      </c>
      <c r="E8" s="18">
        <f t="shared" ref="E8:E15" si="0">IF(B8&lt;&gt;0,D8/B8,"-")</f>
        <v>6.3750052782081923</v>
      </c>
      <c r="F8" s="18">
        <f>IF(C8&lt;&gt;0,D8/C8,"-")</f>
        <v>0.87511769358493241</v>
      </c>
    </row>
    <row r="9" spans="1:6" s="14" customFormat="1" ht="24.95" customHeight="1" x14ac:dyDescent="0.25">
      <c r="A9" s="16" t="s">
        <v>12</v>
      </c>
      <c r="B9" s="17">
        <v>0</v>
      </c>
      <c r="C9" s="17">
        <v>0</v>
      </c>
      <c r="D9" s="17">
        <v>0</v>
      </c>
      <c r="E9" s="18" t="str">
        <f t="shared" si="0"/>
        <v>-</v>
      </c>
      <c r="F9" s="18" t="str">
        <f>IF(C9&lt;&gt;0,D9/C9,"-")</f>
        <v>-</v>
      </c>
    </row>
    <row r="10" spans="1:6" s="19" customFormat="1" ht="30" customHeight="1" x14ac:dyDescent="0.25">
      <c r="A10" s="20" t="s">
        <v>13</v>
      </c>
      <c r="B10" s="21">
        <f>B8+B9</f>
        <v>933081.79999999993</v>
      </c>
      <c r="C10" s="21">
        <f>C8+C9</f>
        <v>6797258.75</v>
      </c>
      <c r="D10" s="21">
        <f>D8+D9</f>
        <v>5948401.4000000004</v>
      </c>
      <c r="E10" s="22">
        <f t="shared" si="0"/>
        <v>6.3750052782081923</v>
      </c>
      <c r="F10" s="22" t="str">
        <f>IF(C9&lt;&gt;0,D9/C9,"-")</f>
        <v>-</v>
      </c>
    </row>
    <row r="11" spans="1:6" s="14" customFormat="1" ht="24.95" customHeight="1" x14ac:dyDescent="0.25">
      <c r="A11" s="16" t="s">
        <v>14</v>
      </c>
      <c r="B11" s="17">
        <v>1172390.7799999998</v>
      </c>
      <c r="C11" s="17">
        <v>2179401.3499999996</v>
      </c>
      <c r="D11" s="17">
        <v>1202821.93</v>
      </c>
      <c r="E11" s="18">
        <f t="shared" si="0"/>
        <v>1.0259564903777221</v>
      </c>
      <c r="F11" s="18">
        <f>IF(C11&lt;&gt;0,D11/C11,"-")</f>
        <v>0.55190473750968361</v>
      </c>
    </row>
    <row r="12" spans="1:6" s="14" customFormat="1" ht="24.95" customHeight="1" x14ac:dyDescent="0.25">
      <c r="A12" s="16" t="s">
        <v>15</v>
      </c>
      <c r="B12" s="17">
        <v>1056598.02</v>
      </c>
      <c r="C12" s="17">
        <v>4617857.4000000004</v>
      </c>
      <c r="D12" s="17">
        <v>12375159.449999999</v>
      </c>
      <c r="E12" s="18">
        <f t="shared" si="0"/>
        <v>11.712268256947898</v>
      </c>
      <c r="F12" s="18">
        <f>IF(C12&lt;&gt;0,D12/C12,"-")</f>
        <v>2.6798487649272147</v>
      </c>
    </row>
    <row r="13" spans="1:6" ht="30" customHeight="1" x14ac:dyDescent="0.25">
      <c r="A13" s="20" t="s">
        <v>16</v>
      </c>
      <c r="B13" s="21">
        <f>B11+B12</f>
        <v>2228988.7999999998</v>
      </c>
      <c r="C13" s="21">
        <f>C11+C12</f>
        <v>6797258.75</v>
      </c>
      <c r="D13" s="21">
        <f>D11+D12</f>
        <v>13577981.379999999</v>
      </c>
      <c r="E13" s="22">
        <f t="shared" si="0"/>
        <v>6.0915431158738889</v>
      </c>
      <c r="F13" s="22">
        <f>IF(C13&lt;&gt;0,D13/C13,"-")</f>
        <v>1.9975672369394499</v>
      </c>
    </row>
    <row r="14" spans="1:6" s="90" customFormat="1" ht="30" customHeight="1" x14ac:dyDescent="0.25">
      <c r="A14" s="91" t="s">
        <v>244</v>
      </c>
      <c r="B14" s="92">
        <v>9139462.6300000008</v>
      </c>
      <c r="C14" s="92">
        <v>60427.67</v>
      </c>
      <c r="D14" s="92">
        <v>1037615.73</v>
      </c>
      <c r="E14" s="93">
        <f>IF(B14&lt;&gt;0,D14/B14,"-")</f>
        <v>0.11353137181107988</v>
      </c>
      <c r="F14" s="93">
        <f>IF(C14&lt;&gt;0,D14/C14,"-")</f>
        <v>17.171202033770292</v>
      </c>
    </row>
    <row r="15" spans="1:6" ht="30" customHeight="1" x14ac:dyDescent="0.25">
      <c r="A15" s="20" t="s">
        <v>17</v>
      </c>
      <c r="B15" s="21">
        <f>B8+B9-B11-B12+B14</f>
        <v>7843555.6300000008</v>
      </c>
      <c r="C15" s="21">
        <f t="shared" ref="C15" si="1">C8+C9-C11-C12+C14</f>
        <v>60427.67</v>
      </c>
      <c r="D15" s="21">
        <f>D8+D9-D11-D12+D14</f>
        <v>-6591964.2499999981</v>
      </c>
      <c r="E15" s="22">
        <f t="shared" si="0"/>
        <v>-0.84043061093199611</v>
      </c>
      <c r="F15" s="22">
        <f>IF(C15&lt;&gt;0,D15/C15,"-")</f>
        <v>-109.08850614296395</v>
      </c>
    </row>
    <row r="16" spans="1:6" x14ac:dyDescent="0.25">
      <c r="A16" s="23"/>
      <c r="B16" s="24"/>
      <c r="C16" s="24"/>
      <c r="D16" s="24"/>
      <c r="E16" s="25"/>
      <c r="F16" s="25"/>
    </row>
    <row r="17" spans="1:6" x14ac:dyDescent="0.25">
      <c r="A17" s="23"/>
      <c r="B17" s="24"/>
      <c r="C17" s="24"/>
      <c r="D17" s="24"/>
      <c r="E17" s="25"/>
      <c r="F17" s="25"/>
    </row>
    <row r="18" spans="1:6" s="10" customFormat="1" ht="21.75" customHeight="1" x14ac:dyDescent="0.2">
      <c r="A18" s="26" t="s">
        <v>18</v>
      </c>
      <c r="B18" s="12"/>
      <c r="C18" s="12"/>
      <c r="D18" s="12"/>
      <c r="E18" s="12"/>
      <c r="F18" s="12"/>
    </row>
    <row r="19" spans="1:6" ht="57.6" customHeight="1" x14ac:dyDescent="0.25">
      <c r="A19" s="13" t="s">
        <v>4</v>
      </c>
      <c r="B19" s="13" t="str">
        <f>B6</f>
        <v>Ostvarenje /
Izvršenje
01.-06.2025.</v>
      </c>
      <c r="C19" s="13" t="str">
        <f>C6</f>
        <v>Izvorni plan
2026.</v>
      </c>
      <c r="D19" s="13" t="str">
        <f>D6</f>
        <v>Ostvarenje /
Izvršenje
01.-06.2026.</v>
      </c>
      <c r="E19" s="13" t="str">
        <f>E6</f>
        <v>Indeks
izvršenja
01.-06.2025.</v>
      </c>
      <c r="F19" s="13" t="str">
        <f>F6</f>
        <v>Indeks
izvršenja
01.-06.2026.</v>
      </c>
    </row>
    <row r="20" spans="1:6" s="14" customFormat="1" ht="15.95" customHeight="1" x14ac:dyDescent="0.25">
      <c r="A20" s="15" t="s">
        <v>10</v>
      </c>
      <c r="B20" s="15">
        <f>COLUMN()</f>
        <v>2</v>
      </c>
      <c r="C20" s="15">
        <f>COLUMN()</f>
        <v>3</v>
      </c>
      <c r="D20" s="15">
        <f>COLUMN()</f>
        <v>4</v>
      </c>
      <c r="E20" s="15" t="str">
        <f>_xlfn.CONCAT(TEXT(COLUMN(),"@")," (",TEXT(D20,"@")," / ",TEXT(B20,"@"),")")</f>
        <v>5 (4 / 2)</v>
      </c>
      <c r="F20" s="15" t="str">
        <f>_xlfn.CONCAT(TEXT(COLUMN(),"@")," (",TEXT(D20,"@")," / ",TEXT(C20,"@"),")")</f>
        <v>6 (4 / 3)</v>
      </c>
    </row>
    <row r="21" spans="1:6" s="14" customFormat="1" ht="24.95" customHeight="1" x14ac:dyDescent="0.25">
      <c r="A21" s="16" t="s">
        <v>19</v>
      </c>
      <c r="B21" s="17">
        <v>0</v>
      </c>
      <c r="C21" s="17">
        <v>0</v>
      </c>
      <c r="D21" s="17">
        <v>0</v>
      </c>
      <c r="E21" s="18" t="str">
        <f t="shared" ref="E21:E27" si="2">IF(B21&lt;&gt;0,D21/B21,"-")</f>
        <v>-</v>
      </c>
      <c r="F21" s="18" t="str">
        <f t="shared" ref="F21:F27" si="3">IF(C21&lt;&gt;0,D21/C21,"-")</f>
        <v>-</v>
      </c>
    </row>
    <row r="22" spans="1:6" s="14" customFormat="1" ht="24.95" customHeight="1" x14ac:dyDescent="0.25">
      <c r="A22" s="16" t="s">
        <v>20</v>
      </c>
      <c r="B22" s="17">
        <v>0</v>
      </c>
      <c r="C22" s="17">
        <v>0</v>
      </c>
      <c r="D22" s="17">
        <v>0</v>
      </c>
      <c r="E22" s="18" t="str">
        <f t="shared" si="2"/>
        <v>-</v>
      </c>
      <c r="F22" s="18" t="str">
        <f t="shared" si="3"/>
        <v>-</v>
      </c>
    </row>
    <row r="23" spans="1:6" s="14" customFormat="1" ht="30" customHeight="1" x14ac:dyDescent="0.25">
      <c r="A23" s="20" t="s">
        <v>21</v>
      </c>
      <c r="B23" s="21">
        <f>B21-B22</f>
        <v>0</v>
      </c>
      <c r="C23" s="21">
        <f>C21-C22</f>
        <v>0</v>
      </c>
      <c r="D23" s="21">
        <f>D21-D22</f>
        <v>0</v>
      </c>
      <c r="E23" s="22" t="str">
        <f t="shared" si="2"/>
        <v>-</v>
      </c>
      <c r="F23" s="22" t="str">
        <f t="shared" si="3"/>
        <v>-</v>
      </c>
    </row>
    <row r="24" spans="1:6" s="14" customFormat="1" ht="24.95" customHeight="1" x14ac:dyDescent="0.25">
      <c r="A24" s="16" t="s">
        <v>22</v>
      </c>
      <c r="B24" s="17">
        <v>54762.5</v>
      </c>
      <c r="C24" s="17">
        <v>60427.67</v>
      </c>
      <c r="D24" s="17">
        <v>60427.67</v>
      </c>
      <c r="E24" s="18">
        <f t="shared" si="2"/>
        <v>1.1034498059803697</v>
      </c>
      <c r="F24" s="18">
        <f t="shared" si="3"/>
        <v>1</v>
      </c>
    </row>
    <row r="25" spans="1:6" s="14" customFormat="1" ht="24.95" customHeight="1" x14ac:dyDescent="0.25">
      <c r="A25" s="16" t="s">
        <v>23</v>
      </c>
      <c r="B25" s="17">
        <v>54762.5</v>
      </c>
      <c r="C25" s="17">
        <v>60427.67</v>
      </c>
      <c r="D25" s="17">
        <v>60427.67</v>
      </c>
      <c r="E25" s="18">
        <f t="shared" si="2"/>
        <v>1.1034498059803697</v>
      </c>
      <c r="F25" s="18">
        <f t="shared" si="3"/>
        <v>1</v>
      </c>
    </row>
    <row r="26" spans="1:6" ht="30" customHeight="1" x14ac:dyDescent="0.25">
      <c r="A26" s="20" t="s">
        <v>24</v>
      </c>
      <c r="B26" s="21">
        <f>B21-B22+B24-B25</f>
        <v>0</v>
      </c>
      <c r="C26" s="21">
        <f>C21-C22+C24-C25</f>
        <v>0</v>
      </c>
      <c r="D26" s="21">
        <f>D21-D22+D24-D25</f>
        <v>0</v>
      </c>
      <c r="E26" s="22" t="str">
        <f t="shared" si="2"/>
        <v>-</v>
      </c>
      <c r="F26" s="22" t="str">
        <f t="shared" si="3"/>
        <v>-</v>
      </c>
    </row>
    <row r="27" spans="1:6" ht="30" customHeight="1" x14ac:dyDescent="0.25">
      <c r="A27" s="20" t="s">
        <v>25</v>
      </c>
      <c r="B27" s="21">
        <f>B15+B26</f>
        <v>7843555.6300000008</v>
      </c>
      <c r="C27" s="21">
        <f>C15+C26</f>
        <v>60427.67</v>
      </c>
      <c r="D27" s="21">
        <f>D15+D26</f>
        <v>-6591964.2499999981</v>
      </c>
      <c r="E27" s="22">
        <f t="shared" si="2"/>
        <v>-0.84043061093199611</v>
      </c>
      <c r="F27" s="22">
        <f t="shared" si="3"/>
        <v>-109.08850614296395</v>
      </c>
    </row>
    <row r="28" spans="1:6" x14ac:dyDescent="0.25">
      <c r="A28" s="14"/>
      <c r="B28" s="14"/>
      <c r="C28" s="14"/>
      <c r="D28" s="14"/>
      <c r="E28" s="14"/>
      <c r="F28" s="14"/>
    </row>
    <row r="29" spans="1:6" x14ac:dyDescent="0.25">
      <c r="A29" s="14"/>
      <c r="B29" s="14"/>
      <c r="C29" s="14"/>
      <c r="D29" s="14"/>
      <c r="E29" s="14"/>
      <c r="F29" s="14"/>
    </row>
    <row r="30" spans="1:6" x14ac:dyDescent="0.25">
      <c r="C30" s="27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58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5"/>
  <sheetViews>
    <sheetView zoomScaleNormal="100" workbookViewId="0">
      <pane ySplit="6" topLeftCell="A139" activePane="bottomLeft" state="frozen"/>
      <selection pane="bottomLeft" activeCell="I122" sqref="I122"/>
    </sheetView>
  </sheetViews>
  <sheetFormatPr defaultColWidth="9.140625" defaultRowHeight="15" x14ac:dyDescent="0.25"/>
  <cols>
    <col min="1" max="1" width="73.7109375" style="4" customWidth="1"/>
    <col min="2" max="6" width="17.42578125" style="4" customWidth="1"/>
    <col min="8" max="8" width="11.7109375" bestFit="1" customWidth="1"/>
    <col min="9" max="9" width="10.5703125" bestFit="1" customWidth="1"/>
  </cols>
  <sheetData>
    <row r="1" spans="1:6" s="8" customFormat="1" ht="30" customHeight="1" x14ac:dyDescent="0.25">
      <c r="A1" s="95" t="s">
        <v>1</v>
      </c>
      <c r="B1" s="95"/>
      <c r="C1" s="95"/>
      <c r="D1" s="95"/>
      <c r="E1" s="95"/>
      <c r="F1" s="95"/>
    </row>
    <row r="2" spans="1:6" s="8" customFormat="1" ht="30" customHeight="1" x14ac:dyDescent="0.25">
      <c r="A2" s="95" t="s">
        <v>26</v>
      </c>
      <c r="B2" s="95"/>
      <c r="C2" s="95"/>
      <c r="D2" s="95"/>
      <c r="E2" s="95"/>
      <c r="F2" s="95"/>
    </row>
    <row r="3" spans="1:6" s="9" customFormat="1" ht="24.95" customHeight="1" x14ac:dyDescent="0.3">
      <c r="A3" s="95" t="s">
        <v>27</v>
      </c>
      <c r="B3" s="95"/>
      <c r="C3" s="95"/>
      <c r="D3" s="95"/>
      <c r="E3" s="95"/>
      <c r="F3" s="95"/>
    </row>
    <row r="4" spans="1:6" s="10" customFormat="1" ht="24.95" customHeight="1" x14ac:dyDescent="0.25">
      <c r="A4" s="11" t="s">
        <v>28</v>
      </c>
      <c r="B4" s="12"/>
      <c r="C4" s="12"/>
      <c r="D4" s="12"/>
      <c r="E4" s="12"/>
      <c r="F4" s="12"/>
    </row>
    <row r="5" spans="1:6" ht="57.6" customHeight="1" x14ac:dyDescent="0.25">
      <c r="A5" s="13" t="s">
        <v>29</v>
      </c>
      <c r="B5" s="13" t="s">
        <v>5</v>
      </c>
      <c r="C5" s="13" t="s">
        <v>6</v>
      </c>
      <c r="D5" s="13" t="s">
        <v>7</v>
      </c>
      <c r="E5" s="13" t="s">
        <v>31</v>
      </c>
      <c r="F5" s="13" t="s">
        <v>32</v>
      </c>
    </row>
    <row r="6" spans="1:6" s="14" customFormat="1" ht="15.95" customHeight="1" x14ac:dyDescent="0.25">
      <c r="A6" s="15" t="s">
        <v>10</v>
      </c>
      <c r="B6" s="15">
        <f>COLUMN()</f>
        <v>2</v>
      </c>
      <c r="C6" s="15">
        <v>3</v>
      </c>
      <c r="D6" s="15">
        <f>COLUMN()</f>
        <v>4</v>
      </c>
      <c r="E6" s="15" t="str">
        <f>_xlfn.CONCAT(TEXT(COLUMN(),"@")," (",TEXT(D6,"@")," / ",TEXT(B6,"@"),")")</f>
        <v>5 (4 / 2)</v>
      </c>
      <c r="F6" s="15" t="str">
        <f>_xlfn.CONCAT(TEXT(COLUMN(),"@")," (",TEXT(D6,"@")," / ",TEXT(C6,"@"),")")</f>
        <v>6 (4 / 3)</v>
      </c>
    </row>
    <row r="7" spans="1:6" x14ac:dyDescent="0.25">
      <c r="A7" s="32" t="s">
        <v>11</v>
      </c>
      <c r="B7" s="33">
        <f>SUBTOTAL(9,B10:B35)</f>
        <v>933081.79999999993</v>
      </c>
      <c r="C7" s="33">
        <f>SUBTOTAL(9,C8:C35)</f>
        <v>6797258.75</v>
      </c>
      <c r="D7" s="33">
        <f t="shared" ref="D7" si="0">SUBTOTAL(9,D10:D35)</f>
        <v>5948401.4000000004</v>
      </c>
      <c r="E7" s="34">
        <f t="shared" ref="E7:E35" si="1">IF(B7&lt;&gt;0,D7/B7,"-")</f>
        <v>6.3750052782081923</v>
      </c>
      <c r="F7" s="34">
        <f t="shared" ref="F7:F35" si="2">IF(C7&lt;&gt;0,D7/C7,"-")</f>
        <v>0.87511769358493241</v>
      </c>
    </row>
    <row r="8" spans="1:6" x14ac:dyDescent="0.25">
      <c r="A8" s="35" t="s">
        <v>35</v>
      </c>
      <c r="B8" s="36">
        <f>SUBTOTAL(9,B10:B10)</f>
        <v>0</v>
      </c>
      <c r="C8" s="36">
        <f t="shared" ref="C8:D8" si="3">SUBTOTAL(9,C10:C10)</f>
        <v>0</v>
      </c>
      <c r="D8" s="36">
        <f t="shared" si="3"/>
        <v>0</v>
      </c>
      <c r="E8" s="37" t="str">
        <f t="shared" si="1"/>
        <v>-</v>
      </c>
      <c r="F8" s="37" t="str">
        <f t="shared" si="2"/>
        <v>-</v>
      </c>
    </row>
    <row r="9" spans="1:6" x14ac:dyDescent="0.25">
      <c r="A9" s="38" t="s">
        <v>36</v>
      </c>
      <c r="B9" s="39">
        <f>SUBTOTAL(9,B10:B10)</f>
        <v>0</v>
      </c>
      <c r="C9" s="39">
        <f t="shared" ref="C9:D9" si="4">SUBTOTAL(9,C10:C10)</f>
        <v>0</v>
      </c>
      <c r="D9" s="39">
        <f t="shared" si="4"/>
        <v>0</v>
      </c>
      <c r="E9" s="40" t="str">
        <f t="shared" si="1"/>
        <v>-</v>
      </c>
      <c r="F9" s="40" t="str">
        <f t="shared" si="2"/>
        <v>-</v>
      </c>
    </row>
    <row r="10" spans="1:6" x14ac:dyDescent="0.25">
      <c r="A10" s="41" t="s">
        <v>37</v>
      </c>
      <c r="B10" s="42">
        <v>0</v>
      </c>
      <c r="C10" s="42">
        <v>0</v>
      </c>
      <c r="D10" s="42">
        <v>0</v>
      </c>
      <c r="E10" s="43" t="str">
        <f t="shared" si="1"/>
        <v>-</v>
      </c>
      <c r="F10" s="43" t="str">
        <f t="shared" si="2"/>
        <v>-</v>
      </c>
    </row>
    <row r="11" spans="1:6" x14ac:dyDescent="0.25">
      <c r="A11" s="35" t="s">
        <v>38</v>
      </c>
      <c r="B11" s="36">
        <f>SUBTOTAL(9,B15:B17)</f>
        <v>13300</v>
      </c>
      <c r="C11" s="36">
        <f t="shared" ref="C11:D11" si="5">SUBTOTAL(9,C15:C17)</f>
        <v>4992420</v>
      </c>
      <c r="D11" s="36">
        <f t="shared" si="5"/>
        <v>5045294.87</v>
      </c>
      <c r="E11" s="37">
        <f t="shared" si="1"/>
        <v>379.34547894736841</v>
      </c>
      <c r="F11" s="37">
        <f t="shared" si="2"/>
        <v>1.0105910300014822</v>
      </c>
    </row>
    <row r="12" spans="1:6" x14ac:dyDescent="0.25">
      <c r="A12" s="3" t="s">
        <v>122</v>
      </c>
      <c r="B12" s="2">
        <f>SUBTOTAL(9,B13:B13)</f>
        <v>21032.400000000001</v>
      </c>
      <c r="C12" s="2">
        <f t="shared" ref="C12:D12" si="6">SUBTOTAL(9,C13:C13)</f>
        <v>0</v>
      </c>
      <c r="D12" s="2">
        <f t="shared" si="6"/>
        <v>0</v>
      </c>
      <c r="E12" s="1">
        <f t="shared" si="1"/>
        <v>0</v>
      </c>
      <c r="F12" s="1" t="str">
        <f t="shared" si="2"/>
        <v>-</v>
      </c>
    </row>
    <row r="13" spans="1:6" x14ac:dyDescent="0.25">
      <c r="A13" s="41" t="s">
        <v>123</v>
      </c>
      <c r="B13" s="42">
        <v>21032.400000000001</v>
      </c>
      <c r="C13" s="42">
        <v>0</v>
      </c>
      <c r="D13" s="42">
        <v>0</v>
      </c>
      <c r="E13" s="43">
        <f t="shared" si="1"/>
        <v>0</v>
      </c>
      <c r="F13" s="43" t="str">
        <f t="shared" si="2"/>
        <v>-</v>
      </c>
    </row>
    <row r="14" spans="1:6" x14ac:dyDescent="0.25">
      <c r="A14" s="38" t="s">
        <v>39</v>
      </c>
      <c r="B14" s="39">
        <f>SUBTOTAL(9,B15:B15)</f>
        <v>13300</v>
      </c>
      <c r="C14" s="39">
        <f>SUBTOTAL(9,C15:C15)</f>
        <v>77250</v>
      </c>
      <c r="D14" s="39">
        <f>SUBTOTAL(9,D15:D15)</f>
        <v>11760</v>
      </c>
      <c r="E14" s="40">
        <f t="shared" si="1"/>
        <v>0.88421052631578945</v>
      </c>
      <c r="F14" s="40">
        <f t="shared" si="2"/>
        <v>0.15223300970873788</v>
      </c>
    </row>
    <row r="15" spans="1:6" x14ac:dyDescent="0.25">
      <c r="A15" s="41" t="s">
        <v>40</v>
      </c>
      <c r="B15" s="42">
        <v>13300</v>
      </c>
      <c r="C15" s="42">
        <v>77250</v>
      </c>
      <c r="D15" s="42">
        <v>11760</v>
      </c>
      <c r="E15" s="43">
        <f t="shared" si="1"/>
        <v>0.88421052631578945</v>
      </c>
      <c r="F15" s="43">
        <f t="shared" si="2"/>
        <v>0.15223300970873788</v>
      </c>
    </row>
    <row r="16" spans="1:6" x14ac:dyDescent="0.25">
      <c r="A16" s="38" t="s">
        <v>41</v>
      </c>
      <c r="B16" s="39">
        <f>SUBTOTAL(9,B17:B17)</f>
        <v>0</v>
      </c>
      <c r="C16" s="39">
        <f>SUBTOTAL(9,C17:C17)</f>
        <v>4915170</v>
      </c>
      <c r="D16" s="39">
        <f>SUBTOTAL(9,D17:D17)</f>
        <v>5033534.87</v>
      </c>
      <c r="E16" s="40" t="str">
        <f t="shared" si="1"/>
        <v>-</v>
      </c>
      <c r="F16" s="40">
        <f t="shared" si="2"/>
        <v>1.0240815414319342</v>
      </c>
    </row>
    <row r="17" spans="1:9" x14ac:dyDescent="0.25">
      <c r="A17" s="41" t="s">
        <v>42</v>
      </c>
      <c r="B17" s="42">
        <v>0</v>
      </c>
      <c r="C17" s="42">
        <v>4915170</v>
      </c>
      <c r="D17" s="42">
        <v>5033534.87</v>
      </c>
      <c r="E17" s="43" t="str">
        <f t="shared" si="1"/>
        <v>-</v>
      </c>
      <c r="F17" s="43">
        <f t="shared" si="2"/>
        <v>1.0240815414319342</v>
      </c>
    </row>
    <row r="18" spans="1:9" x14ac:dyDescent="0.25">
      <c r="A18" s="35" t="s">
        <v>43</v>
      </c>
      <c r="B18" s="36">
        <f>SUBTOTAL(9,B20:B21)</f>
        <v>1839.93</v>
      </c>
      <c r="C18" s="36">
        <f t="shared" ref="C18:D18" si="7">SUBTOTAL(9,C20:C21)</f>
        <v>7301.34</v>
      </c>
      <c r="D18" s="36">
        <f t="shared" si="7"/>
        <v>625.04</v>
      </c>
      <c r="E18" s="37">
        <f t="shared" si="1"/>
        <v>0.33970857586973413</v>
      </c>
      <c r="F18" s="37">
        <f t="shared" si="2"/>
        <v>8.5606203792728458E-2</v>
      </c>
    </row>
    <row r="19" spans="1:9" x14ac:dyDescent="0.25">
      <c r="A19" s="38" t="s">
        <v>44</v>
      </c>
      <c r="B19" s="39">
        <f>SUBTOTAL(9,B20:B21)</f>
        <v>1839.93</v>
      </c>
      <c r="C19" s="39">
        <f t="shared" ref="C19:D19" si="8">SUBTOTAL(9,C20:C21)</f>
        <v>7301.34</v>
      </c>
      <c r="D19" s="39">
        <f t="shared" si="8"/>
        <v>625.04</v>
      </c>
      <c r="E19" s="40">
        <f t="shared" si="1"/>
        <v>0.33970857586973413</v>
      </c>
      <c r="F19" s="40">
        <f t="shared" si="2"/>
        <v>8.5606203792728458E-2</v>
      </c>
    </row>
    <row r="20" spans="1:9" x14ac:dyDescent="0.25">
      <c r="A20" s="41" t="s">
        <v>45</v>
      </c>
      <c r="B20" s="42">
        <v>1839.93</v>
      </c>
      <c r="C20" s="42">
        <v>7294.7</v>
      </c>
      <c r="D20" s="42">
        <v>625.04</v>
      </c>
      <c r="E20" s="43">
        <f t="shared" si="1"/>
        <v>0.33970857586973413</v>
      </c>
      <c r="F20" s="43">
        <f t="shared" si="2"/>
        <v>8.5684126831809398E-2</v>
      </c>
      <c r="H20" s="58"/>
    </row>
    <row r="21" spans="1:9" x14ac:dyDescent="0.25">
      <c r="A21" s="41" t="s">
        <v>46</v>
      </c>
      <c r="B21" s="42">
        <v>0</v>
      </c>
      <c r="C21" s="42">
        <v>6.64</v>
      </c>
      <c r="D21" s="42">
        <v>0</v>
      </c>
      <c r="E21" s="43" t="str">
        <f t="shared" si="1"/>
        <v>-</v>
      </c>
      <c r="F21" s="43">
        <f t="shared" si="2"/>
        <v>0</v>
      </c>
    </row>
    <row r="22" spans="1:9" x14ac:dyDescent="0.25">
      <c r="A22" s="35" t="s">
        <v>47</v>
      </c>
      <c r="B22" s="36">
        <f>SUBTOTAL(9,B24:B24)</f>
        <v>886.2</v>
      </c>
      <c r="C22" s="36">
        <f t="shared" ref="C22:D22" si="9">SUBTOTAL(9,C24:C24)</f>
        <v>6868.91</v>
      </c>
      <c r="D22" s="36">
        <f t="shared" si="9"/>
        <v>977</v>
      </c>
      <c r="E22" s="37">
        <f t="shared" si="1"/>
        <v>1.1024599413225005</v>
      </c>
      <c r="F22" s="37">
        <f t="shared" si="2"/>
        <v>0.14223508533377202</v>
      </c>
    </row>
    <row r="23" spans="1:9" x14ac:dyDescent="0.25">
      <c r="A23" s="38" t="s">
        <v>48</v>
      </c>
      <c r="B23" s="39">
        <f>SUBTOTAL(9,B24:B24)</f>
        <v>886.2</v>
      </c>
      <c r="C23" s="39">
        <f t="shared" ref="C23:D23" si="10">SUBTOTAL(9,C24:C24)</f>
        <v>6868.91</v>
      </c>
      <c r="D23" s="39">
        <f t="shared" si="10"/>
        <v>977</v>
      </c>
      <c r="E23" s="40">
        <f t="shared" si="1"/>
        <v>1.1024599413225005</v>
      </c>
      <c r="F23" s="40">
        <f t="shared" si="2"/>
        <v>0.14223508533377202</v>
      </c>
    </row>
    <row r="24" spans="1:9" x14ac:dyDescent="0.25">
      <c r="A24" s="41" t="s">
        <v>49</v>
      </c>
      <c r="B24" s="42">
        <v>886.2</v>
      </c>
      <c r="C24" s="42">
        <v>6868.91</v>
      </c>
      <c r="D24" s="42">
        <v>977</v>
      </c>
      <c r="E24" s="43">
        <f t="shared" si="1"/>
        <v>1.1024599413225005</v>
      </c>
      <c r="F24" s="43">
        <f t="shared" si="2"/>
        <v>0.14223508533377202</v>
      </c>
    </row>
    <row r="25" spans="1:9" x14ac:dyDescent="0.25">
      <c r="A25" s="35" t="s">
        <v>50</v>
      </c>
      <c r="B25" s="36">
        <f>SUBTOTAL(9,B27:B28)</f>
        <v>16835.099999999999</v>
      </c>
      <c r="C25" s="36">
        <f t="shared" ref="C25:D25" si="11">SUBTOTAL(9,C27:C28)</f>
        <v>29710.21</v>
      </c>
      <c r="D25" s="36">
        <f t="shared" si="11"/>
        <v>2011.28</v>
      </c>
      <c r="E25" s="37">
        <f t="shared" si="1"/>
        <v>0.11946944182095741</v>
      </c>
      <c r="F25" s="37">
        <f t="shared" si="2"/>
        <v>6.7696593191364188E-2</v>
      </c>
      <c r="I25" s="58"/>
    </row>
    <row r="26" spans="1:9" x14ac:dyDescent="0.25">
      <c r="A26" s="38" t="s">
        <v>51</v>
      </c>
      <c r="B26" s="39">
        <f>SUBTOTAL(9,B27:B28)</f>
        <v>16835.099999999999</v>
      </c>
      <c r="C26" s="39">
        <f t="shared" ref="C26:D26" si="12">SUBTOTAL(9,C27:C28)</f>
        <v>29710.21</v>
      </c>
      <c r="D26" s="39">
        <f t="shared" si="12"/>
        <v>2011.28</v>
      </c>
      <c r="E26" s="40">
        <f t="shared" si="1"/>
        <v>0.11946944182095741</v>
      </c>
      <c r="F26" s="40">
        <f t="shared" si="2"/>
        <v>6.7696593191364188E-2</v>
      </c>
      <c r="I26" s="58"/>
    </row>
    <row r="27" spans="1:9" x14ac:dyDescent="0.25">
      <c r="A27" s="41" t="s">
        <v>52</v>
      </c>
      <c r="B27" s="42">
        <v>469.5</v>
      </c>
      <c r="C27" s="42">
        <v>1908.08</v>
      </c>
      <c r="D27" s="42">
        <v>139.5</v>
      </c>
      <c r="E27" s="43">
        <f t="shared" si="1"/>
        <v>0.29712460063897761</v>
      </c>
      <c r="F27" s="43">
        <f t="shared" si="2"/>
        <v>7.3110142132405354E-2</v>
      </c>
    </row>
    <row r="28" spans="1:9" x14ac:dyDescent="0.25">
      <c r="A28" s="41" t="s">
        <v>53</v>
      </c>
      <c r="B28" s="42">
        <v>16365.6</v>
      </c>
      <c r="C28" s="42">
        <v>27802.13</v>
      </c>
      <c r="D28" s="42">
        <v>1871.78</v>
      </c>
      <c r="E28" s="43">
        <f t="shared" si="1"/>
        <v>0.11437283081585765</v>
      </c>
      <c r="F28" s="43">
        <f t="shared" si="2"/>
        <v>6.7325057468618402E-2</v>
      </c>
    </row>
    <row r="29" spans="1:9" x14ac:dyDescent="0.25">
      <c r="A29" s="35" t="s">
        <v>54</v>
      </c>
      <c r="B29" s="36">
        <f>SUBTOTAL(9,B31:B32)</f>
        <v>879188.16999999993</v>
      </c>
      <c r="C29" s="36">
        <f t="shared" ref="C29:D29" si="13">SUBTOTAL(9,C31:C32)</f>
        <v>1760958</v>
      </c>
      <c r="D29" s="36">
        <f t="shared" si="13"/>
        <v>899493.21</v>
      </c>
      <c r="E29" s="37">
        <f t="shared" si="1"/>
        <v>1.0230952152142812</v>
      </c>
      <c r="F29" s="37">
        <f t="shared" si="2"/>
        <v>0.5107976510513027</v>
      </c>
    </row>
    <row r="30" spans="1:9" x14ac:dyDescent="0.25">
      <c r="A30" s="38" t="s">
        <v>55</v>
      </c>
      <c r="B30" s="39">
        <f>SUBTOTAL(9,B31:B32)</f>
        <v>879188.16999999993</v>
      </c>
      <c r="C30" s="39">
        <f t="shared" ref="C30:D30" si="14">SUBTOTAL(9,C31:C32)</f>
        <v>1760958</v>
      </c>
      <c r="D30" s="39">
        <f t="shared" si="14"/>
        <v>899493.21</v>
      </c>
      <c r="E30" s="40">
        <f t="shared" si="1"/>
        <v>1.0230952152142812</v>
      </c>
      <c r="F30" s="40">
        <f t="shared" si="2"/>
        <v>0.5107976510513027</v>
      </c>
    </row>
    <row r="31" spans="1:9" x14ac:dyDescent="0.25">
      <c r="A31" s="41" t="s">
        <v>56</v>
      </c>
      <c r="B31" s="42">
        <v>847329.58</v>
      </c>
      <c r="C31" s="42">
        <v>1699652</v>
      </c>
      <c r="D31" s="42">
        <v>867730.59</v>
      </c>
      <c r="E31" s="43">
        <f t="shared" si="1"/>
        <v>1.02407682970303</v>
      </c>
      <c r="F31" s="43">
        <f t="shared" si="2"/>
        <v>0.51053426819137093</v>
      </c>
    </row>
    <row r="32" spans="1:9" x14ac:dyDescent="0.25">
      <c r="A32" s="41" t="s">
        <v>57</v>
      </c>
      <c r="B32" s="42">
        <v>31858.59</v>
      </c>
      <c r="C32" s="42">
        <v>61306</v>
      </c>
      <c r="D32" s="42">
        <v>31762.62</v>
      </c>
      <c r="E32" s="43">
        <f t="shared" si="1"/>
        <v>0.99698762562938281</v>
      </c>
      <c r="F32" s="43">
        <f t="shared" si="2"/>
        <v>0.5180996966039213</v>
      </c>
    </row>
    <row r="33" spans="1:6" x14ac:dyDescent="0.25">
      <c r="A33" s="35" t="s">
        <v>58</v>
      </c>
      <c r="B33" s="36">
        <f>SUBTOTAL(9,B35:B35)</f>
        <v>0</v>
      </c>
      <c r="C33" s="36">
        <f t="shared" ref="C33:D33" si="15">SUBTOTAL(9,C35:C35)</f>
        <v>0.28999999999999998</v>
      </c>
      <c r="D33" s="36">
        <f t="shared" si="15"/>
        <v>0</v>
      </c>
      <c r="E33" s="37" t="str">
        <f t="shared" si="1"/>
        <v>-</v>
      </c>
      <c r="F33" s="37">
        <f t="shared" si="2"/>
        <v>0</v>
      </c>
    </row>
    <row r="34" spans="1:6" x14ac:dyDescent="0.25">
      <c r="A34" s="38" t="s">
        <v>59</v>
      </c>
      <c r="B34" s="39">
        <f>SUBTOTAL(9,B35:B35)</f>
        <v>0</v>
      </c>
      <c r="C34" s="39">
        <f t="shared" ref="C34:D34" si="16">SUBTOTAL(9,C35:C35)</f>
        <v>0.28999999999999998</v>
      </c>
      <c r="D34" s="39">
        <f t="shared" si="16"/>
        <v>0</v>
      </c>
      <c r="E34" s="40" t="str">
        <f t="shared" si="1"/>
        <v>-</v>
      </c>
      <c r="F34" s="40">
        <f t="shared" si="2"/>
        <v>0</v>
      </c>
    </row>
    <row r="35" spans="1:6" x14ac:dyDescent="0.25">
      <c r="A35" s="41" t="s">
        <v>60</v>
      </c>
      <c r="B35" s="42">
        <v>0</v>
      </c>
      <c r="C35" s="42">
        <v>0.28999999999999998</v>
      </c>
      <c r="D35" s="42">
        <v>0</v>
      </c>
      <c r="E35" s="43" t="str">
        <f t="shared" si="1"/>
        <v>-</v>
      </c>
      <c r="F35" s="43">
        <f t="shared" si="2"/>
        <v>0</v>
      </c>
    </row>
    <row r="36" spans="1:6" ht="20.100000000000001" customHeight="1" x14ac:dyDescent="0.25">
      <c r="A36" s="28" t="s">
        <v>33</v>
      </c>
      <c r="B36" s="62">
        <f>IFERROR(SUBTOTAL(9,B8:B35),0)</f>
        <v>933081.79999999993</v>
      </c>
      <c r="C36" s="62">
        <f>IFERROR(SUBTOTAL(9,C8:C35),0)</f>
        <v>6797258.75</v>
      </c>
      <c r="D36" s="62">
        <f t="shared" ref="D36" si="17">IFERROR(SUBTOTAL(9,D8:D35),0)</f>
        <v>5948401.4000000004</v>
      </c>
      <c r="E36" s="30">
        <f>IF(B36&lt;&gt;0,D36/B36,"-")</f>
        <v>6.3750052782081923</v>
      </c>
      <c r="F36" s="30">
        <f>IF(C36&lt;&gt;0,D36/C36,"-")</f>
        <v>0.87511769358493241</v>
      </c>
    </row>
    <row r="37" spans="1:6" x14ac:dyDescent="0.25">
      <c r="A37" s="14"/>
      <c r="B37" s="14"/>
      <c r="C37" s="14"/>
      <c r="D37" s="14"/>
      <c r="E37" s="14"/>
      <c r="F37" s="14"/>
    </row>
    <row r="38" spans="1:6" x14ac:dyDescent="0.25">
      <c r="A38" s="14"/>
      <c r="B38" s="14"/>
      <c r="C38" s="14"/>
      <c r="D38" s="14"/>
      <c r="E38" s="14"/>
      <c r="F38" s="14"/>
    </row>
    <row r="39" spans="1:6" s="10" customFormat="1" ht="24.95" customHeight="1" x14ac:dyDescent="0.25">
      <c r="A39" s="11" t="s">
        <v>34</v>
      </c>
      <c r="B39" s="12"/>
      <c r="C39" s="12"/>
      <c r="D39" s="12"/>
      <c r="E39" s="12"/>
      <c r="F39" s="12"/>
    </row>
    <row r="40" spans="1:6" ht="57.6" customHeight="1" x14ac:dyDescent="0.25">
      <c r="A40" s="31" t="s">
        <v>29</v>
      </c>
      <c r="B40" s="13" t="s">
        <v>5</v>
      </c>
      <c r="C40" s="13" t="s">
        <v>6</v>
      </c>
      <c r="D40" s="13" t="s">
        <v>7</v>
      </c>
      <c r="E40" s="13" t="s">
        <v>31</v>
      </c>
      <c r="F40" s="13" t="s">
        <v>32</v>
      </c>
    </row>
    <row r="41" spans="1:6" s="14" customFormat="1" ht="15.95" customHeight="1" x14ac:dyDescent="0.25">
      <c r="A41" s="15" t="s">
        <v>10</v>
      </c>
      <c r="B41" s="15">
        <f>COLUMN()</f>
        <v>2</v>
      </c>
      <c r="C41" s="15">
        <v>3</v>
      </c>
      <c r="D41" s="15">
        <f>COLUMN()</f>
        <v>4</v>
      </c>
      <c r="E41" s="15" t="str">
        <f>_xlfn.CONCAT(TEXT(COLUMN(),"@")," (",TEXT(D41,"@")," / ",TEXT(B41,"@"),")")</f>
        <v>5 (4 / 2)</v>
      </c>
      <c r="F41" s="15" t="str">
        <f>_xlfn.CONCAT(TEXT(COLUMN(),"@")," (",TEXT(D41,"@")," / ",TEXT(C41,"@"),")")</f>
        <v>6 (4 / 3)</v>
      </c>
    </row>
    <row r="42" spans="1:6" x14ac:dyDescent="0.25">
      <c r="A42" s="32" t="s">
        <v>14</v>
      </c>
      <c r="B42" s="33">
        <f>SUBTOTAL(9,B43:B86)</f>
        <v>1172390.7800000003</v>
      </c>
      <c r="C42" s="33">
        <f>SUBTOTAL(9,C45:C86)</f>
        <v>2179401.3499999996</v>
      </c>
      <c r="D42" s="33">
        <f>SUBTOTAL(9,D45:D86)</f>
        <v>1202521.9300000002</v>
      </c>
      <c r="E42" s="34">
        <f t="shared" ref="E42:E107" si="18">IF(B42&lt;&gt;0,D42/B42,"-")</f>
        <v>1.0257006030020126</v>
      </c>
      <c r="F42" s="34">
        <f t="shared" ref="F42:F107" si="19">IF(C42&lt;&gt;0,D42/C42,"-")</f>
        <v>0.55176708503002458</v>
      </c>
    </row>
    <row r="43" spans="1:6" x14ac:dyDescent="0.25">
      <c r="A43" s="59" t="s">
        <v>124</v>
      </c>
      <c r="B43" s="60">
        <f>SUBTOTAL(9,B45:B51)</f>
        <v>572864.27</v>
      </c>
      <c r="C43" s="60">
        <f>SUBTOTAL(9,C45:C51)</f>
        <v>1012557.91</v>
      </c>
      <c r="D43" s="60">
        <f>SUBTOTAL(9,D45:D51)</f>
        <v>506728.01</v>
      </c>
      <c r="E43" s="61">
        <f t="shared" si="18"/>
        <v>0.8845516059153069</v>
      </c>
      <c r="F43" s="61">
        <f t="shared" si="19"/>
        <v>0.50044348574591646</v>
      </c>
    </row>
    <row r="44" spans="1:6" x14ac:dyDescent="0.25">
      <c r="A44" s="3" t="s">
        <v>125</v>
      </c>
      <c r="B44" s="2">
        <f>SUBTOTAL(9,B45:B47)</f>
        <v>475718.77</v>
      </c>
      <c r="C44" s="2">
        <f>SUBTOTAL(9,C45:C47)</f>
        <v>838835</v>
      </c>
      <c r="D44" s="2">
        <f>SUBTOTAL(9,D45:D47)</f>
        <v>421129.11</v>
      </c>
      <c r="E44" s="1">
        <f t="shared" si="18"/>
        <v>0.88524804266184398</v>
      </c>
      <c r="F44" s="1">
        <f t="shared" si="19"/>
        <v>0.50204046087728815</v>
      </c>
    </row>
    <row r="45" spans="1:6" x14ac:dyDescent="0.25">
      <c r="A45" s="41" t="s">
        <v>126</v>
      </c>
      <c r="B45" s="42">
        <v>474034.39</v>
      </c>
      <c r="C45" s="42">
        <v>833549</v>
      </c>
      <c r="D45" s="42">
        <v>419293.73</v>
      </c>
      <c r="E45" s="43">
        <f t="shared" si="18"/>
        <v>0.88452175379090103</v>
      </c>
      <c r="F45" s="43">
        <f t="shared" si="19"/>
        <v>0.50302229383035668</v>
      </c>
    </row>
    <row r="46" spans="1:6" x14ac:dyDescent="0.25">
      <c r="A46" s="41" t="s">
        <v>127</v>
      </c>
      <c r="B46" s="42">
        <v>1684.38</v>
      </c>
      <c r="C46" s="42">
        <v>4480</v>
      </c>
      <c r="D46" s="42">
        <v>1835.38</v>
      </c>
      <c r="E46" s="43">
        <f t="shared" si="18"/>
        <v>1.089647229247557</v>
      </c>
      <c r="F46" s="43">
        <f>IF(C46&lt;&gt;0,D46/C46,"-")</f>
        <v>0.40968303571428571</v>
      </c>
    </row>
    <row r="47" spans="1:6" x14ac:dyDescent="0.25">
      <c r="A47" s="41" t="s">
        <v>128</v>
      </c>
      <c r="B47" s="42">
        <v>0</v>
      </c>
      <c r="C47" s="42">
        <v>806</v>
      </c>
      <c r="D47" s="42">
        <v>0</v>
      </c>
      <c r="E47" s="43" t="str">
        <f t="shared" si="18"/>
        <v>-</v>
      </c>
      <c r="F47" s="43">
        <f t="shared" si="19"/>
        <v>0</v>
      </c>
    </row>
    <row r="48" spans="1:6" x14ac:dyDescent="0.25">
      <c r="A48" s="3" t="s">
        <v>129</v>
      </c>
      <c r="B48" s="2">
        <f>SUBTOTAL(9,B49:B49)</f>
        <v>20268.8</v>
      </c>
      <c r="C48" s="2">
        <f>SUBTOTAL(9,C49:C49)</f>
        <v>31288.91</v>
      </c>
      <c r="D48" s="2">
        <f>SUBTOTAL(9,D49:D49)</f>
        <v>17857.13</v>
      </c>
      <c r="E48" s="1">
        <f t="shared" si="18"/>
        <v>0.88101564966845602</v>
      </c>
      <c r="F48" s="1">
        <f t="shared" si="19"/>
        <v>0.57071754816642706</v>
      </c>
    </row>
    <row r="49" spans="1:8" x14ac:dyDescent="0.25">
      <c r="A49" s="41" t="s">
        <v>130</v>
      </c>
      <c r="B49" s="42">
        <v>20268.8</v>
      </c>
      <c r="C49" s="42">
        <v>31288.91</v>
      </c>
      <c r="D49" s="42">
        <v>17857.13</v>
      </c>
      <c r="E49" s="43">
        <f t="shared" si="18"/>
        <v>0.88101564966845602</v>
      </c>
      <c r="F49" s="43">
        <f t="shared" si="19"/>
        <v>0.57071754816642706</v>
      </c>
    </row>
    <row r="50" spans="1:8" x14ac:dyDescent="0.25">
      <c r="A50" s="3" t="s">
        <v>131</v>
      </c>
      <c r="B50" s="2">
        <f>SUBTOTAL(9,B51:B51)</f>
        <v>76876.7</v>
      </c>
      <c r="C50" s="2">
        <f>SUBTOTAL(9,C51:C51)</f>
        <v>142434</v>
      </c>
      <c r="D50" s="2">
        <f>SUBTOTAL(9,D51:D51)</f>
        <v>67741.77</v>
      </c>
      <c r="E50" s="1">
        <f t="shared" si="18"/>
        <v>0.88117426996736337</v>
      </c>
      <c r="F50" s="1">
        <f t="shared" si="19"/>
        <v>0.47560112051897724</v>
      </c>
    </row>
    <row r="51" spans="1:8" x14ac:dyDescent="0.25">
      <c r="A51" s="41" t="s">
        <v>132</v>
      </c>
      <c r="B51" s="42">
        <v>76876.7</v>
      </c>
      <c r="C51" s="42">
        <v>142434</v>
      </c>
      <c r="D51" s="42">
        <v>67741.77</v>
      </c>
      <c r="E51" s="43">
        <f t="shared" si="18"/>
        <v>0.88117426996736337</v>
      </c>
      <c r="F51" s="43">
        <f t="shared" si="19"/>
        <v>0.47560112051897724</v>
      </c>
    </row>
    <row r="52" spans="1:8" x14ac:dyDescent="0.25">
      <c r="A52" s="59" t="s">
        <v>133</v>
      </c>
      <c r="B52" s="60">
        <f>SUBTOTAL(9,B54:B80)</f>
        <v>598991.24</v>
      </c>
      <c r="C52" s="60">
        <f>SUBTOTAL(9,C54:C80)</f>
        <v>1165798.8899999999</v>
      </c>
      <c r="D52" s="60">
        <f>SUBTOTAL(9,D54:D80)</f>
        <v>695292.44000000006</v>
      </c>
      <c r="E52" s="61">
        <f t="shared" si="18"/>
        <v>1.1607723011107809</v>
      </c>
      <c r="F52" s="61">
        <f t="shared" si="19"/>
        <v>0.59640856237219453</v>
      </c>
    </row>
    <row r="53" spans="1:8" x14ac:dyDescent="0.25">
      <c r="A53" s="3" t="s">
        <v>134</v>
      </c>
      <c r="B53" s="2">
        <f>SUBTOTAL(9,B54:B57)</f>
        <v>10665.76</v>
      </c>
      <c r="C53" s="2">
        <f>SUBTOTAL(9,C54:C57)</f>
        <v>35268</v>
      </c>
      <c r="D53" s="2">
        <f>SUBTOTAL(9,D54:D57)</f>
        <v>14455</v>
      </c>
      <c r="E53" s="1">
        <f t="shared" si="18"/>
        <v>1.3552714480730861</v>
      </c>
      <c r="F53" s="1">
        <f t="shared" si="19"/>
        <v>0.40986163094022909</v>
      </c>
    </row>
    <row r="54" spans="1:8" x14ac:dyDescent="0.25">
      <c r="A54" s="41" t="s">
        <v>135</v>
      </c>
      <c r="B54" s="42">
        <v>131.19999999999999</v>
      </c>
      <c r="C54" s="42">
        <v>15254</v>
      </c>
      <c r="D54" s="42">
        <v>3071.58</v>
      </c>
      <c r="E54" s="43">
        <f t="shared" si="18"/>
        <v>23.411432926829271</v>
      </c>
      <c r="F54" s="43">
        <f t="shared" si="19"/>
        <v>0.2013622656352432</v>
      </c>
    </row>
    <row r="55" spans="1:8" x14ac:dyDescent="0.25">
      <c r="A55" s="41" t="s">
        <v>136</v>
      </c>
      <c r="B55" s="42">
        <v>10238.06</v>
      </c>
      <c r="C55" s="42">
        <v>19000</v>
      </c>
      <c r="D55" s="42">
        <v>9485.2199999999993</v>
      </c>
      <c r="E55" s="43">
        <f t="shared" si="18"/>
        <v>0.92646653760575737</v>
      </c>
      <c r="F55" s="43">
        <f t="shared" si="19"/>
        <v>0.49922210526315786</v>
      </c>
      <c r="H55" s="58"/>
    </row>
    <row r="56" spans="1:8" x14ac:dyDescent="0.25">
      <c r="A56" s="41" t="s">
        <v>137</v>
      </c>
      <c r="B56" s="42">
        <v>187.5</v>
      </c>
      <c r="C56" s="42">
        <v>664</v>
      </c>
      <c r="D56" s="42">
        <v>704</v>
      </c>
      <c r="E56" s="43">
        <f t="shared" si="18"/>
        <v>3.7546666666666666</v>
      </c>
      <c r="F56" s="43">
        <f t="shared" si="19"/>
        <v>1.0602409638554218</v>
      </c>
    </row>
    <row r="57" spans="1:8" x14ac:dyDescent="0.25">
      <c r="A57" s="41" t="s">
        <v>138</v>
      </c>
      <c r="B57" s="42">
        <v>109</v>
      </c>
      <c r="C57" s="42">
        <v>350</v>
      </c>
      <c r="D57" s="42">
        <v>1194.2</v>
      </c>
      <c r="E57" s="43">
        <f t="shared" si="18"/>
        <v>10.955963302752293</v>
      </c>
      <c r="F57" s="43">
        <f t="shared" si="19"/>
        <v>3.4119999999999999</v>
      </c>
    </row>
    <row r="58" spans="1:8" x14ac:dyDescent="0.25">
      <c r="A58" s="3" t="s">
        <v>139</v>
      </c>
      <c r="B58" s="2">
        <f>SUBTOTAL(9,B59:B64)</f>
        <v>51820.210000000006</v>
      </c>
      <c r="C58" s="2">
        <f>SUBTOTAL(9,C59:C64)</f>
        <v>176391.49999999997</v>
      </c>
      <c r="D58" s="2">
        <f>SUBTOTAL(9,D59:D64)</f>
        <v>100670.63</v>
      </c>
      <c r="E58" s="1">
        <f t="shared" si="18"/>
        <v>1.9426905062715878</v>
      </c>
      <c r="F58" s="1">
        <f t="shared" si="19"/>
        <v>0.570722682215413</v>
      </c>
    </row>
    <row r="59" spans="1:8" x14ac:dyDescent="0.25">
      <c r="A59" s="41" t="s">
        <v>140</v>
      </c>
      <c r="B59" s="42">
        <v>13942.2</v>
      </c>
      <c r="C59" s="42">
        <v>55053.08</v>
      </c>
      <c r="D59" s="42">
        <v>7775.52</v>
      </c>
      <c r="E59" s="43">
        <f t="shared" si="18"/>
        <v>0.55769677669234408</v>
      </c>
      <c r="F59" s="43">
        <f t="shared" si="19"/>
        <v>0.14123678457227098</v>
      </c>
    </row>
    <row r="60" spans="1:8" x14ac:dyDescent="0.25">
      <c r="A60" s="41" t="s">
        <v>141</v>
      </c>
      <c r="B60" s="42">
        <v>4161</v>
      </c>
      <c r="C60" s="42">
        <v>11599.54</v>
      </c>
      <c r="D60" s="42">
        <v>0</v>
      </c>
      <c r="E60" s="43">
        <f t="shared" si="18"/>
        <v>0</v>
      </c>
      <c r="F60" s="43">
        <f t="shared" si="19"/>
        <v>0</v>
      </c>
    </row>
    <row r="61" spans="1:8" x14ac:dyDescent="0.25">
      <c r="A61" s="41" t="s">
        <v>142</v>
      </c>
      <c r="B61" s="42">
        <v>29177.65</v>
      </c>
      <c r="C61" s="42">
        <v>100053.09</v>
      </c>
      <c r="D61" s="42">
        <v>91086.13</v>
      </c>
      <c r="E61" s="43">
        <f t="shared" si="18"/>
        <v>3.1217774563749994</v>
      </c>
      <c r="F61" s="43">
        <f t="shared" si="19"/>
        <v>0.91037798033024275</v>
      </c>
    </row>
    <row r="62" spans="1:8" x14ac:dyDescent="0.25">
      <c r="A62" s="41" t="s">
        <v>143</v>
      </c>
      <c r="B62" s="42">
        <v>4434.3900000000003</v>
      </c>
      <c r="C62" s="42">
        <v>5044</v>
      </c>
      <c r="D62" s="42">
        <v>918.41</v>
      </c>
      <c r="E62" s="43">
        <f t="shared" si="18"/>
        <v>0.20711078637648017</v>
      </c>
      <c r="F62" s="43">
        <f t="shared" si="19"/>
        <v>0.1820796986518636</v>
      </c>
    </row>
    <row r="63" spans="1:8" x14ac:dyDescent="0.25">
      <c r="A63" s="41" t="s">
        <v>144</v>
      </c>
      <c r="B63" s="42">
        <v>104.97</v>
      </c>
      <c r="C63" s="42">
        <v>4210.5200000000004</v>
      </c>
      <c r="D63" s="42">
        <v>528.17999999999995</v>
      </c>
      <c r="E63" s="43">
        <f t="shared" si="18"/>
        <v>5.0317233495284359</v>
      </c>
      <c r="F63" s="43">
        <f t="shared" si="19"/>
        <v>0.12544293816440721</v>
      </c>
    </row>
    <row r="64" spans="1:8" x14ac:dyDescent="0.25">
      <c r="A64" s="41" t="s">
        <v>145</v>
      </c>
      <c r="B64" s="42">
        <v>0</v>
      </c>
      <c r="C64" s="42">
        <v>431.27</v>
      </c>
      <c r="D64" s="42">
        <v>362.39</v>
      </c>
      <c r="E64" s="43" t="str">
        <f t="shared" si="18"/>
        <v>-</v>
      </c>
      <c r="F64" s="43">
        <f t="shared" si="19"/>
        <v>0.84028566791105341</v>
      </c>
    </row>
    <row r="65" spans="1:9" x14ac:dyDescent="0.25">
      <c r="A65" s="3" t="s">
        <v>146</v>
      </c>
      <c r="B65" s="2">
        <f>SUBTOTAL(9,B66:B74)</f>
        <v>525545.94999999995</v>
      </c>
      <c r="C65" s="2">
        <f>SUBTOTAL(9,C66:C74)</f>
        <v>932498.86</v>
      </c>
      <c r="D65" s="2">
        <f>SUBTOTAL(9,D66:D74)</f>
        <v>570678.21</v>
      </c>
      <c r="E65" s="1">
        <f t="shared" si="18"/>
        <v>1.085876905720613</v>
      </c>
      <c r="F65" s="1">
        <f t="shared" si="19"/>
        <v>0.61198810473612797</v>
      </c>
    </row>
    <row r="66" spans="1:9" x14ac:dyDescent="0.25">
      <c r="A66" s="41" t="s">
        <v>147</v>
      </c>
      <c r="B66" s="42">
        <v>32689.53</v>
      </c>
      <c r="C66" s="42">
        <v>8364.91</v>
      </c>
      <c r="D66" s="42">
        <v>4739.47</v>
      </c>
      <c r="E66" s="43">
        <f t="shared" si="18"/>
        <v>0.14498434208139427</v>
      </c>
      <c r="F66" s="43">
        <f t="shared" si="19"/>
        <v>0.56658947914562141</v>
      </c>
    </row>
    <row r="67" spans="1:9" x14ac:dyDescent="0.25">
      <c r="A67" s="41" t="s">
        <v>148</v>
      </c>
      <c r="B67" s="42">
        <v>26258.68</v>
      </c>
      <c r="C67" s="42">
        <v>22735.45</v>
      </c>
      <c r="D67" s="42">
        <v>21132.05</v>
      </c>
      <c r="E67" s="43">
        <f t="shared" si="18"/>
        <v>0.80476436743964275</v>
      </c>
      <c r="F67" s="43">
        <f t="shared" si="19"/>
        <v>0.92947577461629305</v>
      </c>
    </row>
    <row r="68" spans="1:9" x14ac:dyDescent="0.25">
      <c r="A68" s="41" t="s">
        <v>149</v>
      </c>
      <c r="B68" s="42">
        <v>1221.55</v>
      </c>
      <c r="C68" s="42">
        <v>29141</v>
      </c>
      <c r="D68" s="42">
        <v>7645.29</v>
      </c>
      <c r="E68" s="43">
        <f t="shared" si="18"/>
        <v>6.2586795464778353</v>
      </c>
      <c r="F68" s="43">
        <f t="shared" si="19"/>
        <v>0.2623551010603617</v>
      </c>
    </row>
    <row r="69" spans="1:9" x14ac:dyDescent="0.25">
      <c r="A69" s="41" t="s">
        <v>150</v>
      </c>
      <c r="B69" s="42">
        <v>1923.9</v>
      </c>
      <c r="C69" s="42">
        <v>9411.880000000001</v>
      </c>
      <c r="D69" s="42">
        <v>5810.05</v>
      </c>
      <c r="E69" s="43">
        <f t="shared" si="18"/>
        <v>3.0199334684754926</v>
      </c>
      <c r="F69" s="43">
        <f t="shared" si="19"/>
        <v>0.617310250449432</v>
      </c>
    </row>
    <row r="70" spans="1:9" x14ac:dyDescent="0.25">
      <c r="A70" s="41" t="s">
        <v>151</v>
      </c>
      <c r="B70" s="42">
        <v>43578.45</v>
      </c>
      <c r="C70" s="42">
        <v>100128</v>
      </c>
      <c r="D70" s="42">
        <v>40582.14</v>
      </c>
      <c r="E70" s="43">
        <f t="shared" si="18"/>
        <v>0.93124330947980027</v>
      </c>
      <c r="F70" s="43">
        <f t="shared" si="19"/>
        <v>0.40530261265580059</v>
      </c>
    </row>
    <row r="71" spans="1:9" ht="20.100000000000001" customHeight="1" x14ac:dyDescent="0.25">
      <c r="A71" s="41" t="s">
        <v>152</v>
      </c>
      <c r="B71" s="42">
        <v>3840</v>
      </c>
      <c r="C71" s="42">
        <v>5255</v>
      </c>
      <c r="D71" s="42">
        <v>1360</v>
      </c>
      <c r="E71" s="43">
        <f t="shared" si="18"/>
        <v>0.35416666666666669</v>
      </c>
      <c r="F71" s="43">
        <f t="shared" si="19"/>
        <v>0.25880114176974311</v>
      </c>
    </row>
    <row r="72" spans="1:9" x14ac:dyDescent="0.25">
      <c r="A72" s="41" t="s">
        <v>153</v>
      </c>
      <c r="B72" s="42">
        <v>261570.05</v>
      </c>
      <c r="C72" s="42">
        <v>449993.01</v>
      </c>
      <c r="D72" s="42">
        <v>324383.53999999998</v>
      </c>
      <c r="E72" s="43">
        <f t="shared" si="18"/>
        <v>1.2401402224757765</v>
      </c>
      <c r="F72" s="43">
        <f t="shared" si="19"/>
        <v>0.72086350852427683</v>
      </c>
    </row>
    <row r="73" spans="1:9" x14ac:dyDescent="0.25">
      <c r="A73" s="41" t="s">
        <v>154</v>
      </c>
      <c r="B73" s="42">
        <v>11717.05</v>
      </c>
      <c r="C73" s="42">
        <v>24407.72</v>
      </c>
      <c r="D73" s="42">
        <v>14815.88</v>
      </c>
      <c r="E73" s="43">
        <f t="shared" si="18"/>
        <v>1.2644718593844013</v>
      </c>
      <c r="F73" s="43">
        <f t="shared" si="19"/>
        <v>0.6070161407947976</v>
      </c>
    </row>
    <row r="74" spans="1:9" x14ac:dyDescent="0.25">
      <c r="A74" s="41" t="s">
        <v>155</v>
      </c>
      <c r="B74" s="42">
        <v>142746.74</v>
      </c>
      <c r="C74" s="42">
        <v>283061.89</v>
      </c>
      <c r="D74" s="42">
        <v>150209.79</v>
      </c>
      <c r="E74" s="43">
        <f t="shared" si="18"/>
        <v>1.0522817543854244</v>
      </c>
      <c r="F74" s="43">
        <f t="shared" si="19"/>
        <v>0.53066059157592704</v>
      </c>
    </row>
    <row r="75" spans="1:9" x14ac:dyDescent="0.25">
      <c r="A75" s="3" t="s">
        <v>156</v>
      </c>
      <c r="B75" s="2">
        <f>SUBTOTAL(9,B76:B80)</f>
        <v>10959.320000000002</v>
      </c>
      <c r="C75" s="2">
        <f>SUBTOTAL(9,C76:C80)</f>
        <v>21640.530000000002</v>
      </c>
      <c r="D75" s="2">
        <f>SUBTOTAL(9,D76:D80)</f>
        <v>9488.6</v>
      </c>
      <c r="E75" s="1">
        <f t="shared" si="18"/>
        <v>0.86580189281816744</v>
      </c>
      <c r="F75" s="1">
        <f t="shared" si="19"/>
        <v>0.43846430748230286</v>
      </c>
      <c r="I75" s="58"/>
    </row>
    <row r="76" spans="1:9" x14ac:dyDescent="0.25">
      <c r="A76" s="41" t="s">
        <v>157</v>
      </c>
      <c r="B76" s="42">
        <v>6562.06</v>
      </c>
      <c r="C76" s="42">
        <v>15427.69</v>
      </c>
      <c r="D76" s="42">
        <v>7964.16</v>
      </c>
      <c r="E76" s="43">
        <f t="shared" si="18"/>
        <v>1.2136676592411528</v>
      </c>
      <c r="F76" s="43">
        <f t="shared" si="19"/>
        <v>0.51622504730131336</v>
      </c>
    </row>
    <row r="77" spans="1:9" x14ac:dyDescent="0.25">
      <c r="A77" s="41" t="s">
        <v>158</v>
      </c>
      <c r="B77" s="42">
        <v>2287.15</v>
      </c>
      <c r="C77" s="42">
        <v>2545.21</v>
      </c>
      <c r="D77" s="42">
        <v>138.80000000000001</v>
      </c>
      <c r="E77" s="43">
        <f t="shared" si="18"/>
        <v>6.068688105283869E-2</v>
      </c>
      <c r="F77" s="43">
        <f t="shared" si="19"/>
        <v>5.4533810569658302E-2</v>
      </c>
    </row>
    <row r="78" spans="1:9" s="9" customFormat="1" ht="24.95" customHeight="1" x14ac:dyDescent="0.3">
      <c r="A78" s="41" t="s">
        <v>159</v>
      </c>
      <c r="B78" s="42">
        <v>485</v>
      </c>
      <c r="C78" s="42">
        <v>759.09</v>
      </c>
      <c r="D78" s="42">
        <v>13.27</v>
      </c>
      <c r="E78" s="43">
        <f t="shared" si="18"/>
        <v>2.7360824742268041E-2</v>
      </c>
      <c r="F78" s="43">
        <f t="shared" si="19"/>
        <v>1.7481458061626421E-2</v>
      </c>
    </row>
    <row r="79" spans="1:9" s="10" customFormat="1" ht="19.5" customHeight="1" x14ac:dyDescent="0.2">
      <c r="A79" s="41" t="s">
        <v>160</v>
      </c>
      <c r="B79" s="42">
        <v>1625.11</v>
      </c>
      <c r="C79" s="42">
        <v>2775.54</v>
      </c>
      <c r="D79" s="42">
        <v>1372.37</v>
      </c>
      <c r="E79" s="43">
        <f t="shared" si="18"/>
        <v>0.84447821993588124</v>
      </c>
      <c r="F79" s="43">
        <f t="shared" si="19"/>
        <v>0.494451530152691</v>
      </c>
    </row>
    <row r="80" spans="1:9" ht="21.75" customHeight="1" x14ac:dyDescent="0.25">
      <c r="A80" s="41" t="s">
        <v>161</v>
      </c>
      <c r="B80" s="42">
        <v>0</v>
      </c>
      <c r="C80" s="42">
        <v>133</v>
      </c>
      <c r="D80" s="42">
        <v>0</v>
      </c>
      <c r="E80" s="43" t="str">
        <f t="shared" si="18"/>
        <v>-</v>
      </c>
      <c r="F80" s="43">
        <f t="shared" si="19"/>
        <v>0</v>
      </c>
    </row>
    <row r="81" spans="1:6" s="14" customFormat="1" ht="15.95" customHeight="1" x14ac:dyDescent="0.25">
      <c r="A81" s="59" t="s">
        <v>162</v>
      </c>
      <c r="B81" s="60">
        <f>SUBTOTAL(9,B83:B86)</f>
        <v>535.27</v>
      </c>
      <c r="C81" s="60">
        <f>SUBTOTAL(9,C83:C86)</f>
        <v>1044.5500000000002</v>
      </c>
      <c r="D81" s="60">
        <f>SUBTOTAL(9,D83:D86)</f>
        <v>501.48</v>
      </c>
      <c r="E81" s="61">
        <f t="shared" si="18"/>
        <v>0.93687297999140629</v>
      </c>
      <c r="F81" s="61">
        <f t="shared" si="19"/>
        <v>0.48009190560528453</v>
      </c>
    </row>
    <row r="82" spans="1:6" x14ac:dyDescent="0.25">
      <c r="A82" s="3" t="s">
        <v>163</v>
      </c>
      <c r="B82" s="2">
        <f>SUBTOTAL(9,B83:B86)</f>
        <v>535.27</v>
      </c>
      <c r="C82" s="2">
        <f>SUBTOTAL(9,C83:C86)</f>
        <v>1044.5500000000002</v>
      </c>
      <c r="D82" s="2">
        <f>SUBTOTAL(9,D83:D86)</f>
        <v>501.48</v>
      </c>
      <c r="E82" s="1">
        <f t="shared" si="18"/>
        <v>0.93687297999140629</v>
      </c>
      <c r="F82" s="1">
        <f t="shared" si="19"/>
        <v>0.48009190560528453</v>
      </c>
    </row>
    <row r="83" spans="1:6" x14ac:dyDescent="0.25">
      <c r="A83" s="41" t="s">
        <v>164</v>
      </c>
      <c r="B83" s="42">
        <v>535.27</v>
      </c>
      <c r="C83" s="42">
        <v>960.54</v>
      </c>
      <c r="D83" s="42">
        <v>501.48</v>
      </c>
      <c r="E83" s="43">
        <f t="shared" si="18"/>
        <v>0.93687297999140629</v>
      </c>
      <c r="F83" s="43">
        <f t="shared" si="19"/>
        <v>0.52208132925229567</v>
      </c>
    </row>
    <row r="84" spans="1:6" x14ac:dyDescent="0.25">
      <c r="A84" s="41" t="s">
        <v>165</v>
      </c>
      <c r="B84" s="42">
        <v>0</v>
      </c>
      <c r="C84" s="42">
        <v>53.09</v>
      </c>
      <c r="D84" s="42">
        <v>0</v>
      </c>
      <c r="E84" s="43" t="str">
        <f t="shared" si="18"/>
        <v>-</v>
      </c>
      <c r="F84" s="43">
        <f t="shared" si="19"/>
        <v>0</v>
      </c>
    </row>
    <row r="85" spans="1:6" s="57" customFormat="1" ht="12" x14ac:dyDescent="0.2">
      <c r="A85" s="41" t="s">
        <v>166</v>
      </c>
      <c r="B85" s="42">
        <v>0</v>
      </c>
      <c r="C85" s="42">
        <v>28.27</v>
      </c>
      <c r="D85" s="42">
        <v>0</v>
      </c>
      <c r="E85" s="43" t="str">
        <f t="shared" si="18"/>
        <v>-</v>
      </c>
      <c r="F85" s="43">
        <f t="shared" si="19"/>
        <v>0</v>
      </c>
    </row>
    <row r="86" spans="1:6" x14ac:dyDescent="0.25">
      <c r="A86" s="41" t="s">
        <v>167</v>
      </c>
      <c r="B86" s="42">
        <v>0</v>
      </c>
      <c r="C86" s="42">
        <v>2.65</v>
      </c>
      <c r="D86" s="42">
        <v>0</v>
      </c>
      <c r="E86" s="43" t="str">
        <f t="shared" si="18"/>
        <v>-</v>
      </c>
      <c r="F86" s="43">
        <f t="shared" si="19"/>
        <v>0</v>
      </c>
    </row>
    <row r="87" spans="1:6" x14ac:dyDescent="0.25">
      <c r="A87" s="59" t="s">
        <v>185</v>
      </c>
      <c r="B87" s="60">
        <f>SUBTOTAL(9,B89:B91)</f>
        <v>0</v>
      </c>
      <c r="C87" s="60">
        <f>SUBTOTAL(9,C89:C91)</f>
        <v>0</v>
      </c>
      <c r="D87" s="60">
        <f>SUBTOTAL(9,D89:D91)</f>
        <v>300</v>
      </c>
      <c r="E87" s="61" t="str">
        <f t="shared" ref="E87:E89" si="20">IF(B87&lt;&gt;0,D87/B87,"-")</f>
        <v>-</v>
      </c>
      <c r="F87" s="61" t="str">
        <f t="shared" ref="F87:F89" si="21">IF(C87&lt;&gt;0,D87/C87,"-")</f>
        <v>-</v>
      </c>
    </row>
    <row r="88" spans="1:6" x14ac:dyDescent="0.25">
      <c r="A88" s="3" t="s">
        <v>187</v>
      </c>
      <c r="B88" s="2">
        <f>SUBTOTAL(9,B89:B91)</f>
        <v>0</v>
      </c>
      <c r="C88" s="2">
        <f>SUBTOTAL(9,C89:C91)</f>
        <v>0</v>
      </c>
      <c r="D88" s="2">
        <f>SUBTOTAL(9,D89:D91)</f>
        <v>300</v>
      </c>
      <c r="E88" s="1" t="str">
        <f t="shared" si="20"/>
        <v>-</v>
      </c>
      <c r="F88" s="1" t="str">
        <f t="shared" si="21"/>
        <v>-</v>
      </c>
    </row>
    <row r="89" spans="1:6" x14ac:dyDescent="0.25">
      <c r="A89" s="63" t="s">
        <v>186</v>
      </c>
      <c r="B89" s="64">
        <v>0</v>
      </c>
      <c r="C89" s="64">
        <v>0</v>
      </c>
      <c r="D89" s="64">
        <v>300</v>
      </c>
      <c r="E89" s="43" t="str">
        <f t="shared" si="20"/>
        <v>-</v>
      </c>
      <c r="F89" s="43" t="str">
        <f t="shared" si="21"/>
        <v>-</v>
      </c>
    </row>
    <row r="90" spans="1:6" x14ac:dyDescent="0.25">
      <c r="A90" s="32" t="s">
        <v>15</v>
      </c>
      <c r="B90" s="33">
        <f>SUBTOTAL(9,B93:B107)</f>
        <v>1056598.02</v>
      </c>
      <c r="C90" s="33">
        <f>SUBTOTAL(9,C93:C107)</f>
        <v>4617857.4000000004</v>
      </c>
      <c r="D90" s="33">
        <f>SUBTOTAL(9,D93:D107)</f>
        <v>12375159.450000001</v>
      </c>
      <c r="E90" s="34">
        <f t="shared" si="18"/>
        <v>11.712268256947899</v>
      </c>
      <c r="F90" s="34">
        <f t="shared" si="19"/>
        <v>2.6798487649272151</v>
      </c>
    </row>
    <row r="91" spans="1:6" x14ac:dyDescent="0.25">
      <c r="A91" s="59" t="s">
        <v>168</v>
      </c>
      <c r="B91" s="60">
        <f>SUBTOTAL(9,B93:B95)</f>
        <v>817472.48</v>
      </c>
      <c r="C91" s="60">
        <f>SUBTOTAL(9,C93:C95)</f>
        <v>3018000</v>
      </c>
      <c r="D91" s="60">
        <f>SUBTOTAL(9,D93:D95)</f>
        <v>6039947.2400000002</v>
      </c>
      <c r="E91" s="61">
        <f t="shared" si="18"/>
        <v>7.3885633923725482</v>
      </c>
      <c r="F91" s="61">
        <f t="shared" si="19"/>
        <v>2.0013078992710405</v>
      </c>
    </row>
    <row r="92" spans="1:6" x14ac:dyDescent="0.25">
      <c r="A92" s="3" t="s">
        <v>169</v>
      </c>
      <c r="B92" s="2">
        <f>SUBTOTAL(9,B93:B95)</f>
        <v>817472.48</v>
      </c>
      <c r="C92" s="2">
        <f>SUBTOTAL(9,C93:C95)</f>
        <v>3018000</v>
      </c>
      <c r="D92" s="2">
        <f>SUBTOTAL(9,D93:D95)</f>
        <v>6039947.2400000002</v>
      </c>
      <c r="E92" s="1">
        <f t="shared" si="18"/>
        <v>7.3885633923725482</v>
      </c>
      <c r="F92" s="1">
        <f t="shared" si="19"/>
        <v>2.0013078992710405</v>
      </c>
    </row>
    <row r="93" spans="1:6" x14ac:dyDescent="0.25">
      <c r="A93" s="41" t="s">
        <v>170</v>
      </c>
      <c r="B93" s="42">
        <v>1995</v>
      </c>
      <c r="C93" s="42">
        <v>0</v>
      </c>
      <c r="D93" s="42">
        <v>0</v>
      </c>
      <c r="E93" s="43">
        <f t="shared" si="18"/>
        <v>0</v>
      </c>
      <c r="F93" s="43" t="str">
        <f t="shared" si="19"/>
        <v>-</v>
      </c>
    </row>
    <row r="94" spans="1:6" x14ac:dyDescent="0.25">
      <c r="A94" s="41" t="s">
        <v>171</v>
      </c>
      <c r="B94" s="42">
        <v>815477.48</v>
      </c>
      <c r="C94" s="42">
        <v>3000000</v>
      </c>
      <c r="D94" s="42">
        <v>6039947.2400000002</v>
      </c>
      <c r="E94" s="43">
        <f t="shared" si="18"/>
        <v>7.4066389178521526</v>
      </c>
      <c r="F94" s="43">
        <f t="shared" si="19"/>
        <v>2.0133157466666667</v>
      </c>
    </row>
    <row r="95" spans="1:6" ht="20.100000000000001" customHeight="1" x14ac:dyDescent="0.25">
      <c r="A95" s="41" t="s">
        <v>172</v>
      </c>
      <c r="B95" s="42">
        <v>0</v>
      </c>
      <c r="C95" s="42">
        <v>18000</v>
      </c>
      <c r="D95" s="42">
        <v>0</v>
      </c>
      <c r="E95" s="43" t="str">
        <f t="shared" si="18"/>
        <v>-</v>
      </c>
      <c r="F95" s="43">
        <f t="shared" si="19"/>
        <v>0</v>
      </c>
    </row>
    <row r="96" spans="1:6" x14ac:dyDescent="0.25">
      <c r="A96" s="59" t="s">
        <v>173</v>
      </c>
      <c r="B96" s="60">
        <f>SUBTOTAL(9,B98:B104)</f>
        <v>19722.899999999998</v>
      </c>
      <c r="C96" s="60">
        <f>SUBTOTAL(9,C98:C104)</f>
        <v>49457.4</v>
      </c>
      <c r="D96" s="60">
        <f>SUBTOTAL(9,D98:D104)</f>
        <v>32101.81</v>
      </c>
      <c r="E96" s="61">
        <f t="shared" si="18"/>
        <v>1.6276414726029136</v>
      </c>
      <c r="F96" s="61">
        <f t="shared" si="19"/>
        <v>0.64908001633729229</v>
      </c>
    </row>
    <row r="97" spans="1:6" x14ac:dyDescent="0.25">
      <c r="A97" s="3" t="s">
        <v>174</v>
      </c>
      <c r="B97" s="2">
        <f>SUBTOTAL(9,B98:B100)</f>
        <v>19616.64</v>
      </c>
      <c r="C97" s="2">
        <f>SUBTOTAL(9,C98:C100)</f>
        <v>26036.95</v>
      </c>
      <c r="D97" s="2">
        <f>SUBTOTAL(9,D98:D100)</f>
        <v>9600.1200000000008</v>
      </c>
      <c r="E97" s="1">
        <f t="shared" si="18"/>
        <v>0.48938656161299798</v>
      </c>
      <c r="F97" s="1">
        <f t="shared" si="19"/>
        <v>0.36871138900677691</v>
      </c>
    </row>
    <row r="98" spans="1:6" s="10" customFormat="1" ht="18" customHeight="1" x14ac:dyDescent="0.2">
      <c r="A98" s="41" t="s">
        <v>175</v>
      </c>
      <c r="B98" s="42">
        <v>16835.189999999999</v>
      </c>
      <c r="C98" s="42">
        <v>24309.86</v>
      </c>
      <c r="D98" s="42">
        <v>9600.1200000000008</v>
      </c>
      <c r="E98" s="43">
        <f t="shared" si="18"/>
        <v>0.57024126249837404</v>
      </c>
      <c r="F98" s="43">
        <f t="shared" si="19"/>
        <v>0.39490642891402916</v>
      </c>
    </row>
    <row r="99" spans="1:6" ht="19.5" customHeight="1" x14ac:dyDescent="0.25">
      <c r="A99" s="41" t="s">
        <v>176</v>
      </c>
      <c r="B99" s="42">
        <v>2234.1999999999998</v>
      </c>
      <c r="C99" s="42">
        <v>1257.24</v>
      </c>
      <c r="D99" s="42">
        <v>0</v>
      </c>
      <c r="E99" s="43">
        <f t="shared" si="18"/>
        <v>0</v>
      </c>
      <c r="F99" s="43">
        <f t="shared" si="19"/>
        <v>0</v>
      </c>
    </row>
    <row r="100" spans="1:6" s="14" customFormat="1" ht="15.95" customHeight="1" x14ac:dyDescent="0.25">
      <c r="A100" s="41" t="s">
        <v>177</v>
      </c>
      <c r="B100" s="42">
        <v>547.25</v>
      </c>
      <c r="C100" s="42">
        <v>469.85</v>
      </c>
      <c r="D100" s="42">
        <v>0</v>
      </c>
      <c r="E100" s="43">
        <f t="shared" si="18"/>
        <v>0</v>
      </c>
      <c r="F100" s="43">
        <f t="shared" si="19"/>
        <v>0</v>
      </c>
    </row>
    <row r="101" spans="1:6" x14ac:dyDescent="0.25">
      <c r="A101" s="3" t="s">
        <v>178</v>
      </c>
      <c r="B101" s="2">
        <f>SUBTOTAL(9,B102:B104)</f>
        <v>106.26</v>
      </c>
      <c r="C101" s="2">
        <f>SUBTOTAL(9,C102:C104)</f>
        <v>23420.45</v>
      </c>
      <c r="D101" s="2">
        <f>SUBTOTAL(9,D102:D104)</f>
        <v>22501.69</v>
      </c>
      <c r="E101" s="1">
        <f t="shared" si="18"/>
        <v>211.76068134763784</v>
      </c>
      <c r="F101" s="1">
        <f t="shared" si="19"/>
        <v>0.96077103556934207</v>
      </c>
    </row>
    <row r="102" spans="1:6" x14ac:dyDescent="0.25">
      <c r="A102" s="41" t="s">
        <v>179</v>
      </c>
      <c r="B102" s="42">
        <v>106.26</v>
      </c>
      <c r="C102" s="42">
        <v>265.45</v>
      </c>
      <c r="D102" s="42">
        <v>339.19</v>
      </c>
      <c r="E102" s="43">
        <f t="shared" si="18"/>
        <v>3.1920760399021266</v>
      </c>
      <c r="F102" s="43">
        <f t="shared" si="19"/>
        <v>1.2777924279525334</v>
      </c>
    </row>
    <row r="103" spans="1:6" x14ac:dyDescent="0.25">
      <c r="A103" s="41" t="s">
        <v>184</v>
      </c>
      <c r="B103" s="42">
        <v>0</v>
      </c>
      <c r="C103" s="42">
        <v>2500</v>
      </c>
      <c r="D103" s="42">
        <v>0</v>
      </c>
      <c r="E103" s="43" t="str">
        <f t="shared" si="18"/>
        <v>-</v>
      </c>
      <c r="F103" s="43"/>
    </row>
    <row r="104" spans="1:6" x14ac:dyDescent="0.25">
      <c r="A104" s="41" t="s">
        <v>180</v>
      </c>
      <c r="B104" s="42">
        <v>0</v>
      </c>
      <c r="C104" s="42">
        <v>20655</v>
      </c>
      <c r="D104" s="42">
        <v>22162.5</v>
      </c>
      <c r="E104" s="43" t="str">
        <f t="shared" si="18"/>
        <v>-</v>
      </c>
      <c r="F104" s="43">
        <f t="shared" si="19"/>
        <v>1.0729847494553377</v>
      </c>
    </row>
    <row r="105" spans="1:6" x14ac:dyDescent="0.25">
      <c r="A105" s="59" t="s">
        <v>181</v>
      </c>
      <c r="B105" s="60">
        <f>SUBTOTAL(9,B107:B107)</f>
        <v>219402.64</v>
      </c>
      <c r="C105" s="60">
        <f>SUBTOTAL(9,C107:C107)</f>
        <v>1550400</v>
      </c>
      <c r="D105" s="60">
        <f>SUBTOTAL(9,D107:D107)</f>
        <v>6303110.4000000004</v>
      </c>
      <c r="E105" s="61">
        <f t="shared" si="18"/>
        <v>28.728507551230923</v>
      </c>
      <c r="F105" s="61">
        <f t="shared" si="19"/>
        <v>4.0654736842105264</v>
      </c>
    </row>
    <row r="106" spans="1:6" x14ac:dyDescent="0.25">
      <c r="A106" s="3" t="s">
        <v>182</v>
      </c>
      <c r="B106" s="2">
        <f>SUBTOTAL(9,B107:B107)</f>
        <v>219402.64</v>
      </c>
      <c r="C106" s="2">
        <f>SUBTOTAL(9,C107:C107)</f>
        <v>1550400</v>
      </c>
      <c r="D106" s="2">
        <f>SUBTOTAL(9,D107:D107)</f>
        <v>6303110.4000000004</v>
      </c>
      <c r="E106" s="1">
        <f t="shared" si="18"/>
        <v>28.728507551230923</v>
      </c>
      <c r="F106" s="1">
        <f t="shared" si="19"/>
        <v>4.0654736842105264</v>
      </c>
    </row>
    <row r="107" spans="1:6" x14ac:dyDescent="0.25">
      <c r="A107" s="41" t="s">
        <v>183</v>
      </c>
      <c r="B107" s="42">
        <v>219402.64</v>
      </c>
      <c r="C107" s="42">
        <v>1550400</v>
      </c>
      <c r="D107" s="42">
        <v>6303110.4000000004</v>
      </c>
      <c r="E107" s="43">
        <f t="shared" si="18"/>
        <v>28.728507551230923</v>
      </c>
      <c r="F107" s="43">
        <f t="shared" si="19"/>
        <v>4.0654736842105264</v>
      </c>
    </row>
    <row r="108" spans="1:6" ht="20.100000000000001" customHeight="1" x14ac:dyDescent="0.25">
      <c r="A108" s="28" t="s">
        <v>33</v>
      </c>
      <c r="B108" s="29">
        <f>IFERROR(SUBTOTAL(9,B43:B107),0)</f>
        <v>2228988.8000000003</v>
      </c>
      <c r="C108" s="29">
        <f>IFERROR(SUBTOTAL(9,C43:C107),0)</f>
        <v>6797258.75</v>
      </c>
      <c r="D108" s="29">
        <f>IFERROR(SUBTOTAL(9,D43:D107),0)</f>
        <v>13577981.380000001</v>
      </c>
      <c r="E108" s="30">
        <f>IF(B108&lt;&gt;0,D108/D108,"-")</f>
        <v>1</v>
      </c>
      <c r="F108" s="30">
        <f t="shared" ref="F108" si="22">IF(C108&lt;&gt;0,D108/C108,"-")</f>
        <v>1.9975672369394502</v>
      </c>
    </row>
    <row r="109" spans="1:6" x14ac:dyDescent="0.25">
      <c r="E109" s="14"/>
      <c r="F109" s="14"/>
    </row>
    <row r="110" spans="1:6" s="9" customFormat="1" ht="24.95" customHeight="1" x14ac:dyDescent="0.3">
      <c r="A110" s="95" t="s">
        <v>61</v>
      </c>
      <c r="B110" s="95"/>
      <c r="C110" s="95"/>
      <c r="D110" s="95"/>
      <c r="E110" s="95"/>
      <c r="F110" s="95"/>
    </row>
    <row r="111" spans="1:6" s="10" customFormat="1" ht="24.95" customHeight="1" x14ac:dyDescent="0.25">
      <c r="A111" s="11" t="s">
        <v>28</v>
      </c>
      <c r="B111" s="12"/>
      <c r="C111" s="12"/>
      <c r="D111" s="12"/>
      <c r="E111" s="12"/>
      <c r="F111" s="12"/>
    </row>
    <row r="112" spans="1:6" ht="57.6" customHeight="1" x14ac:dyDescent="0.25">
      <c r="A112" s="13" t="s">
        <v>29</v>
      </c>
      <c r="B112" s="13" t="s">
        <v>5</v>
      </c>
      <c r="C112" s="13" t="s">
        <v>6</v>
      </c>
      <c r="D112" s="13" t="s">
        <v>7</v>
      </c>
      <c r="E112" s="13" t="s">
        <v>31</v>
      </c>
      <c r="F112" s="13" t="s">
        <v>32</v>
      </c>
    </row>
    <row r="113" spans="1:6" s="65" customFormat="1" ht="15.95" customHeight="1" x14ac:dyDescent="0.25">
      <c r="A113" s="15" t="s">
        <v>10</v>
      </c>
      <c r="B113" s="15">
        <f>COLUMN()</f>
        <v>2</v>
      </c>
      <c r="C113" s="15">
        <f>COLUMN()</f>
        <v>3</v>
      </c>
      <c r="D113" s="15">
        <f>COLUMN()</f>
        <v>4</v>
      </c>
      <c r="E113" s="15" t="str">
        <f>_xlfn.CONCAT(TEXT(COLUMN(),"@")," (",TEXT(D113,"@")," / ",TEXT(B113,"@"),")")</f>
        <v>5 (4 / 2)</v>
      </c>
      <c r="F113" s="15" t="str">
        <f>_xlfn.CONCAT(TEXT(COLUMN(),"@")," (",TEXT(D113,"@")," / ",TEXT(C113,"@"),")")</f>
        <v>6 (4 / 3)</v>
      </c>
    </row>
    <row r="114" spans="1:6" x14ac:dyDescent="0.25">
      <c r="A114" s="32" t="s">
        <v>62</v>
      </c>
      <c r="B114" s="33">
        <f>SUBTOTAL(9,B115:B115)</f>
        <v>879188.16999999993</v>
      </c>
      <c r="C114" s="33">
        <f>SUBTOTAL(9,C115:C115)</f>
        <v>1760958</v>
      </c>
      <c r="D114" s="33">
        <f>SUBTOTAL(9,D115:D115)</f>
        <v>899493.2</v>
      </c>
      <c r="E114" s="34">
        <f t="shared" ref="E114:E123" si="23">IF(B114&lt;&gt;0,D114/B114,"-")</f>
        <v>1.0230952038401517</v>
      </c>
      <c r="F114" s="34">
        <f t="shared" ref="F114:F123" si="24">IF(C114&lt;&gt;0,D114/C114,"-")</f>
        <v>0.51079764537257555</v>
      </c>
    </row>
    <row r="115" spans="1:6" x14ac:dyDescent="0.25">
      <c r="A115" s="41" t="s">
        <v>63</v>
      </c>
      <c r="B115" s="42">
        <v>879188.16999999993</v>
      </c>
      <c r="C115" s="42">
        <v>1760958</v>
      </c>
      <c r="D115" s="42">
        <v>899493.2</v>
      </c>
      <c r="E115" s="43">
        <f t="shared" si="23"/>
        <v>1.0230952038401517</v>
      </c>
      <c r="F115" s="43">
        <f t="shared" si="24"/>
        <v>0.51079764537257555</v>
      </c>
    </row>
    <row r="116" spans="1:6" x14ac:dyDescent="0.25">
      <c r="A116" s="32" t="s">
        <v>64</v>
      </c>
      <c r="B116" s="33">
        <f>SUBTOTAL(9,B117:B117)</f>
        <v>18675.03</v>
      </c>
      <c r="C116" s="33">
        <f>SUBTOTAL(9,C117:C117)</f>
        <v>37011.840000000011</v>
      </c>
      <c r="D116" s="33">
        <f>SUBTOTAL(9,D117:D117)</f>
        <v>2636.32</v>
      </c>
      <c r="E116" s="34">
        <f t="shared" si="23"/>
        <v>0.141168180184985</v>
      </c>
      <c r="F116" s="34">
        <f t="shared" si="24"/>
        <v>7.1229098580346165E-2</v>
      </c>
    </row>
    <row r="117" spans="1:6" x14ac:dyDescent="0.25">
      <c r="A117" s="41" t="s">
        <v>65</v>
      </c>
      <c r="B117" s="42">
        <v>18675.03</v>
      </c>
      <c r="C117" s="42">
        <v>37011.840000000011</v>
      </c>
      <c r="D117" s="42">
        <v>2636.32</v>
      </c>
      <c r="E117" s="43">
        <f t="shared" si="23"/>
        <v>0.141168180184985</v>
      </c>
      <c r="F117" s="43">
        <f t="shared" si="24"/>
        <v>7.1229098580346165E-2</v>
      </c>
    </row>
    <row r="118" spans="1:6" x14ac:dyDescent="0.25">
      <c r="A118" s="32" t="s">
        <v>66</v>
      </c>
      <c r="B118" s="33">
        <f>SUBTOTAL(9,B119:B119)</f>
        <v>886.2</v>
      </c>
      <c r="C118" s="33">
        <f>SUBTOTAL(9,C119:C119)</f>
        <v>6868.91</v>
      </c>
      <c r="D118" s="33">
        <f>SUBTOTAL(9,D119:D119)</f>
        <v>977</v>
      </c>
      <c r="E118" s="34">
        <f t="shared" si="23"/>
        <v>1.1024599413225005</v>
      </c>
      <c r="F118" s="34">
        <f t="shared" si="24"/>
        <v>0.14223508533377202</v>
      </c>
    </row>
    <row r="119" spans="1:6" x14ac:dyDescent="0.25">
      <c r="A119" s="41" t="s">
        <v>67</v>
      </c>
      <c r="B119" s="42">
        <v>886.2</v>
      </c>
      <c r="C119" s="42">
        <v>6868.91</v>
      </c>
      <c r="D119" s="42">
        <v>977</v>
      </c>
      <c r="E119" s="43">
        <f t="shared" si="23"/>
        <v>1.1024599413225005</v>
      </c>
      <c r="F119" s="43">
        <f t="shared" si="24"/>
        <v>0.14223508533377202</v>
      </c>
    </row>
    <row r="120" spans="1:6" x14ac:dyDescent="0.25">
      <c r="A120" s="32" t="s">
        <v>68</v>
      </c>
      <c r="B120" s="33">
        <f>SUBTOTAL(9,B121:B123)</f>
        <v>34332.400000000001</v>
      </c>
      <c r="C120" s="33">
        <f>SUBTOTAL(9,C121:C123)</f>
        <v>4992420</v>
      </c>
      <c r="D120" s="33">
        <f>SUBTOTAL(9,D121:D123)</f>
        <v>5045294.87</v>
      </c>
      <c r="E120" s="34">
        <f t="shared" si="23"/>
        <v>146.95433089443208</v>
      </c>
      <c r="F120" s="34">
        <f t="shared" si="24"/>
        <v>1.0105910300014822</v>
      </c>
    </row>
    <row r="121" spans="1:6" x14ac:dyDescent="0.25">
      <c r="A121" s="41" t="s">
        <v>69</v>
      </c>
      <c r="B121" s="42">
        <v>0</v>
      </c>
      <c r="C121" s="42">
        <v>4915170</v>
      </c>
      <c r="D121" s="42">
        <v>0</v>
      </c>
      <c r="E121" s="43" t="str">
        <f t="shared" si="23"/>
        <v>-</v>
      </c>
      <c r="F121" s="43">
        <f t="shared" si="24"/>
        <v>0</v>
      </c>
    </row>
    <row r="122" spans="1:6" x14ac:dyDescent="0.25">
      <c r="A122" s="41" t="s">
        <v>70</v>
      </c>
      <c r="B122" s="42">
        <v>34332.400000000001</v>
      </c>
      <c r="C122" s="42">
        <v>77250</v>
      </c>
      <c r="D122" s="42">
        <v>11760</v>
      </c>
      <c r="E122" s="43">
        <f t="shared" si="23"/>
        <v>0.34253358343721962</v>
      </c>
      <c r="F122" s="43">
        <f t="shared" si="24"/>
        <v>0.15223300970873788</v>
      </c>
    </row>
    <row r="123" spans="1:6" x14ac:dyDescent="0.25">
      <c r="A123" s="41" t="s">
        <v>71</v>
      </c>
      <c r="B123" s="42">
        <v>0</v>
      </c>
      <c r="C123" s="42">
        <v>0</v>
      </c>
      <c r="D123" s="42">
        <v>5033534.87</v>
      </c>
      <c r="E123" s="43" t="str">
        <f t="shared" si="23"/>
        <v>-</v>
      </c>
      <c r="F123" s="43" t="str">
        <f t="shared" si="24"/>
        <v>-</v>
      </c>
    </row>
    <row r="124" spans="1:6" ht="20.100000000000001" customHeight="1" x14ac:dyDescent="0.25">
      <c r="A124" s="28" t="s">
        <v>33</v>
      </c>
      <c r="B124" s="29">
        <f t="shared" ref="B124:C124" si="25">IFERROR(SUBTOTAL(9,B115:B123),0)</f>
        <v>933081.79999999993</v>
      </c>
      <c r="C124" s="29">
        <f t="shared" si="25"/>
        <v>6797258.75</v>
      </c>
      <c r="D124" s="29">
        <f>IFERROR(SUBTOTAL(9,D115:D123),0)</f>
        <v>5948401.3899999997</v>
      </c>
      <c r="E124" s="30">
        <f>IF(B124&lt;&gt;0,D124/B124,"-")</f>
        <v>6.3750052674910176</v>
      </c>
      <c r="F124" s="30">
        <f>IF(C124&lt;&gt;0,D124/C124,"-")</f>
        <v>0.8751176921137509</v>
      </c>
    </row>
    <row r="125" spans="1:6" x14ac:dyDescent="0.25">
      <c r="A125" s="65"/>
      <c r="B125" s="65"/>
      <c r="C125" s="65"/>
      <c r="D125" s="65"/>
      <c r="E125" s="65"/>
      <c r="F125" s="65"/>
    </row>
    <row r="126" spans="1:6" x14ac:dyDescent="0.25">
      <c r="A126" s="65"/>
      <c r="B126" s="65"/>
      <c r="C126" s="65"/>
      <c r="D126" s="65"/>
      <c r="E126" s="65"/>
      <c r="F126" s="65"/>
    </row>
    <row r="127" spans="1:6" s="10" customFormat="1" ht="24.95" customHeight="1" x14ac:dyDescent="0.25">
      <c r="A127" s="11" t="s">
        <v>34</v>
      </c>
      <c r="B127" s="12"/>
      <c r="C127" s="12"/>
      <c r="D127" s="12"/>
      <c r="E127" s="12"/>
      <c r="F127" s="12"/>
    </row>
    <row r="128" spans="1:6" ht="57.6" customHeight="1" x14ac:dyDescent="0.25">
      <c r="A128" s="31" t="s">
        <v>29</v>
      </c>
      <c r="B128" s="13" t="s">
        <v>5</v>
      </c>
      <c r="C128" s="13" t="s">
        <v>6</v>
      </c>
      <c r="D128" s="13" t="s">
        <v>7</v>
      </c>
      <c r="E128" s="13" t="s">
        <v>31</v>
      </c>
      <c r="F128" s="13" t="s">
        <v>32</v>
      </c>
    </row>
    <row r="129" spans="1:6" s="65" customFormat="1" ht="15.95" customHeight="1" x14ac:dyDescent="0.25">
      <c r="A129" s="15" t="s">
        <v>10</v>
      </c>
      <c r="B129" s="15">
        <f>COLUMN()</f>
        <v>2</v>
      </c>
      <c r="C129" s="15">
        <f>COLUMN()</f>
        <v>3</v>
      </c>
      <c r="D129" s="15">
        <f>COLUMN()</f>
        <v>4</v>
      </c>
      <c r="E129" s="15" t="str">
        <f>_xlfn.CONCAT(TEXT(COLUMN(),"@")," (",TEXT(D129,"@")," / ",TEXT(B129,"@"),")")</f>
        <v>5 (4 / 2)</v>
      </c>
      <c r="F129" s="15" t="str">
        <f>_xlfn.CONCAT(TEXT(COLUMN(),"@")," (",TEXT(D129,"@")," / ",TEXT(C129,"@"),")")</f>
        <v>6 (4 / 3)</v>
      </c>
    </row>
    <row r="130" spans="1:6" x14ac:dyDescent="0.25">
      <c r="A130" s="32" t="s">
        <v>245</v>
      </c>
      <c r="B130" s="33">
        <f>SUBTOTAL(9,B131:B131)</f>
        <v>954292.62</v>
      </c>
      <c r="C130" s="33">
        <f>SUBTOTAL(9,C131:C131)</f>
        <v>1760958</v>
      </c>
      <c r="D130" s="33">
        <f>SUBTOTAL(9,D131:D131)</f>
        <v>907002.09</v>
      </c>
      <c r="E130" s="34">
        <f t="shared" ref="E130:E139" si="26">IF(B130&lt;&gt;0,D130/B130,"-")</f>
        <v>0.95044441399955493</v>
      </c>
      <c r="F130" s="34">
        <f t="shared" ref="F130:F140" si="27">IF(C130&lt;&gt;0,D130/C130,"-")</f>
        <v>0.51506173912154629</v>
      </c>
    </row>
    <row r="131" spans="1:6" x14ac:dyDescent="0.25">
      <c r="A131" s="41" t="s">
        <v>63</v>
      </c>
      <c r="B131" s="42">
        <v>954292.62</v>
      </c>
      <c r="C131" s="42">
        <v>1760958</v>
      </c>
      <c r="D131" s="42">
        <v>907002.09</v>
      </c>
      <c r="E131" s="43">
        <f t="shared" si="26"/>
        <v>0.95044441399955493</v>
      </c>
      <c r="F131" s="43">
        <f t="shared" si="27"/>
        <v>0.51506173912154629</v>
      </c>
    </row>
    <row r="132" spans="1:6" x14ac:dyDescent="0.25">
      <c r="A132" s="32" t="s">
        <v>64</v>
      </c>
      <c r="B132" s="33">
        <f>SUBTOTAL(9,B133:B133)</f>
        <v>21741.79</v>
      </c>
      <c r="C132" s="33">
        <f>SUBTOTAL(9,C133:C133)</f>
        <v>37011.840000000011</v>
      </c>
      <c r="D132" s="33">
        <f>SUBTOTAL(9,D133:D133)</f>
        <v>3056.08</v>
      </c>
      <c r="E132" s="34">
        <f t="shared" si="26"/>
        <v>0.1405624835857581</v>
      </c>
      <c r="F132" s="34">
        <f t="shared" si="27"/>
        <v>8.257033424979679E-2</v>
      </c>
    </row>
    <row r="133" spans="1:6" x14ac:dyDescent="0.25">
      <c r="A133" s="41" t="s">
        <v>65</v>
      </c>
      <c r="B133" s="42">
        <v>21741.79</v>
      </c>
      <c r="C133" s="42">
        <v>37011.840000000011</v>
      </c>
      <c r="D133" s="42">
        <v>3056.08</v>
      </c>
      <c r="E133" s="43">
        <f t="shared" si="26"/>
        <v>0.1405624835857581</v>
      </c>
      <c r="F133" s="43">
        <f t="shared" si="27"/>
        <v>8.257033424979679E-2</v>
      </c>
    </row>
    <row r="134" spans="1:6" x14ac:dyDescent="0.25">
      <c r="A134" s="32" t="s">
        <v>66</v>
      </c>
      <c r="B134" s="33">
        <f>SUBTOTAL(9,B135:B135)</f>
        <v>106.26</v>
      </c>
      <c r="C134" s="33">
        <f>SUBTOTAL(9,C135:C135)</f>
        <v>6868.91</v>
      </c>
      <c r="D134" s="33">
        <f>SUBTOTAL(9,D135:D135)</f>
        <v>348.19</v>
      </c>
      <c r="E134" s="34">
        <f t="shared" si="26"/>
        <v>3.276773950686994</v>
      </c>
      <c r="F134" s="34">
        <f t="shared" si="27"/>
        <v>5.069072094407992E-2</v>
      </c>
    </row>
    <row r="135" spans="1:6" x14ac:dyDescent="0.25">
      <c r="A135" s="41" t="s">
        <v>67</v>
      </c>
      <c r="B135" s="42">
        <v>106.26</v>
      </c>
      <c r="C135" s="42">
        <v>6868.91</v>
      </c>
      <c r="D135" s="42">
        <v>348.19</v>
      </c>
      <c r="E135" s="43">
        <f t="shared" si="26"/>
        <v>3.276773950686994</v>
      </c>
      <c r="F135" s="43">
        <f t="shared" si="27"/>
        <v>5.069072094407992E-2</v>
      </c>
    </row>
    <row r="136" spans="1:6" x14ac:dyDescent="0.25">
      <c r="A136" s="32" t="s">
        <v>68</v>
      </c>
      <c r="B136" s="33">
        <f>SUBTOTAL(9,B137:B139)</f>
        <v>1252848.1299999999</v>
      </c>
      <c r="C136" s="33">
        <f>SUBTOTAL(9,C137:C139)</f>
        <v>4992420</v>
      </c>
      <c r="D136" s="33">
        <f>SUBTOTAL(9,D137:D139)</f>
        <v>12667575.02</v>
      </c>
      <c r="E136" s="34">
        <f t="shared" si="26"/>
        <v>10.111022011901794</v>
      </c>
      <c r="F136" s="34">
        <f t="shared" si="27"/>
        <v>2.537361644252687</v>
      </c>
    </row>
    <row r="137" spans="1:6" x14ac:dyDescent="0.25">
      <c r="A137" s="41" t="s">
        <v>69</v>
      </c>
      <c r="B137" s="42">
        <v>0</v>
      </c>
      <c r="C137" s="42">
        <v>4915170</v>
      </c>
      <c r="D137" s="42">
        <v>3781608.73</v>
      </c>
      <c r="E137" s="43" t="str">
        <f t="shared" si="26"/>
        <v>-</v>
      </c>
      <c r="F137" s="43">
        <f t="shared" si="27"/>
        <v>0.76937496159847985</v>
      </c>
    </row>
    <row r="138" spans="1:6" x14ac:dyDescent="0.25">
      <c r="A138" s="41" t="s">
        <v>70</v>
      </c>
      <c r="B138" s="42">
        <v>1252848.1299999999</v>
      </c>
      <c r="C138" s="42">
        <v>77250</v>
      </c>
      <c r="D138" s="42">
        <v>0</v>
      </c>
      <c r="E138" s="43">
        <f t="shared" si="26"/>
        <v>0</v>
      </c>
      <c r="F138" s="43">
        <f t="shared" si="27"/>
        <v>0</v>
      </c>
    </row>
    <row r="139" spans="1:6" x14ac:dyDescent="0.25">
      <c r="A139" s="41" t="s">
        <v>71</v>
      </c>
      <c r="B139" s="42">
        <v>0</v>
      </c>
      <c r="C139" s="42">
        <v>0</v>
      </c>
      <c r="D139" s="42">
        <v>8885966.2899999991</v>
      </c>
      <c r="E139" s="43" t="str">
        <f t="shared" si="26"/>
        <v>-</v>
      </c>
      <c r="F139" s="43" t="str">
        <f t="shared" si="27"/>
        <v>-</v>
      </c>
    </row>
    <row r="140" spans="1:6" ht="20.100000000000001" customHeight="1" x14ac:dyDescent="0.25">
      <c r="A140" s="28" t="s">
        <v>33</v>
      </c>
      <c r="B140" s="29">
        <f>IFERROR(SUBTOTAL(9,B131:B139),0)</f>
        <v>2228988.7999999998</v>
      </c>
      <c r="C140" s="29">
        <f>IFERROR(SUBTOTAL(9,C131:C139),0)</f>
        <v>6797258.75</v>
      </c>
      <c r="D140" s="29">
        <f>IFERROR(SUBTOTAL(9,D131:D139),0)</f>
        <v>13577981.379999999</v>
      </c>
      <c r="E140" s="30">
        <f>IF(B140&lt;&gt;0,D140/D140,"-")</f>
        <v>1</v>
      </c>
      <c r="F140" s="30">
        <f t="shared" si="27"/>
        <v>1.9975672369394499</v>
      </c>
    </row>
    <row r="141" spans="1:6" x14ac:dyDescent="0.25">
      <c r="A141" s="66"/>
      <c r="B141" s="66"/>
      <c r="C141" s="66"/>
      <c r="D141" s="66"/>
      <c r="E141" s="65"/>
      <c r="F141" s="65"/>
    </row>
    <row r="142" spans="1:6" x14ac:dyDescent="0.25">
      <c r="A142" s="66"/>
      <c r="B142" s="67"/>
      <c r="C142" s="67"/>
      <c r="D142" s="67"/>
      <c r="E142" s="66"/>
      <c r="F142" s="66"/>
    </row>
    <row r="143" spans="1:6" x14ac:dyDescent="0.25">
      <c r="A143" s="66"/>
      <c r="B143" s="66"/>
      <c r="C143" s="66"/>
      <c r="D143" s="66"/>
      <c r="E143" s="66"/>
      <c r="F143" s="66"/>
    </row>
    <row r="144" spans="1:6" x14ac:dyDescent="0.25">
      <c r="C144" s="27"/>
    </row>
    <row r="145" spans="1:6" x14ac:dyDescent="0.25">
      <c r="C145" s="27"/>
    </row>
    <row r="146" spans="1:6" s="9" customFormat="1" ht="24.95" customHeight="1" x14ac:dyDescent="0.3">
      <c r="A146" s="95" t="s">
        <v>72</v>
      </c>
      <c r="B146" s="95"/>
      <c r="C146" s="95"/>
      <c r="D146" s="95"/>
      <c r="E146" s="95"/>
      <c r="F146" s="95"/>
    </row>
    <row r="147" spans="1:6" s="10" customFormat="1" ht="24.95" customHeight="1" x14ac:dyDescent="0.25">
      <c r="A147" s="11" t="s">
        <v>34</v>
      </c>
      <c r="B147" s="12"/>
      <c r="C147" s="12"/>
      <c r="D147" s="12"/>
      <c r="E147" s="12"/>
      <c r="F147" s="12"/>
    </row>
    <row r="148" spans="1:6" ht="57.6" customHeight="1" x14ac:dyDescent="0.25">
      <c r="A148" s="13" t="s">
        <v>29</v>
      </c>
      <c r="B148" s="13" t="s">
        <v>5</v>
      </c>
      <c r="C148" s="13" t="s">
        <v>6</v>
      </c>
      <c r="D148" s="13" t="s">
        <v>7</v>
      </c>
      <c r="E148" s="13" t="s">
        <v>31</v>
      </c>
      <c r="F148" s="13" t="s">
        <v>32</v>
      </c>
    </row>
    <row r="149" spans="1:6" s="14" customFormat="1" ht="15.95" customHeight="1" x14ac:dyDescent="0.25">
      <c r="A149" s="15" t="s">
        <v>10</v>
      </c>
      <c r="B149" s="15">
        <f>COLUMN()</f>
        <v>2</v>
      </c>
      <c r="C149" s="15">
        <f>COLUMN()</f>
        <v>3</v>
      </c>
      <c r="D149" s="15">
        <f>COLUMN()</f>
        <v>4</v>
      </c>
      <c r="E149" s="15" t="str">
        <f>_xlfn.CONCAT(TEXT(COLUMN(),"@")," (",TEXT(D149,"@")," / ",TEXT(B149,"@"),")")</f>
        <v>5 (4 / 2)</v>
      </c>
      <c r="F149" s="15" t="str">
        <f>_xlfn.CONCAT(TEXT(COLUMN(),"@")," (",TEXT(D149,"@")," / ",TEXT(C149,"@"),")")</f>
        <v>6 (4 / 3)</v>
      </c>
    </row>
    <row r="150" spans="1:6" x14ac:dyDescent="0.25">
      <c r="A150" s="32" t="s">
        <v>73</v>
      </c>
      <c r="B150" s="33">
        <f>SUBTOTAL(9,B151:B151)</f>
        <v>2228988.8000000003</v>
      </c>
      <c r="C150" s="33">
        <f>SUBTOTAL(9,C151:C151)</f>
        <v>6797258.75</v>
      </c>
      <c r="D150" s="33">
        <f>SUBTOTAL(9,D151:D151)</f>
        <v>13577981.380000001</v>
      </c>
      <c r="E150" s="34">
        <f>IF(B150&lt;&gt;0,D150/B150,"-")</f>
        <v>6.091543115873888</v>
      </c>
      <c r="F150" s="34">
        <f>IF(C150&lt;&gt;0,D150/C150,"-")</f>
        <v>1.9975672369394502</v>
      </c>
    </row>
    <row r="151" spans="1:6" x14ac:dyDescent="0.25">
      <c r="A151" s="41" t="s">
        <v>74</v>
      </c>
      <c r="B151" s="42">
        <v>2228988.8000000003</v>
      </c>
      <c r="C151" s="42">
        <v>6797258.75</v>
      </c>
      <c r="D151" s="42">
        <v>13577981.380000001</v>
      </c>
      <c r="E151" s="43">
        <f>IF(B151&lt;&gt;0,D151/B151,"-")</f>
        <v>6.091543115873888</v>
      </c>
      <c r="F151" s="43">
        <f>IF(C151&lt;&gt;0,D151/C151,"-")</f>
        <v>1.9975672369394502</v>
      </c>
    </row>
    <row r="152" spans="1:6" ht="20.100000000000001" customHeight="1" x14ac:dyDescent="0.25">
      <c r="A152" s="28" t="s">
        <v>33</v>
      </c>
      <c r="B152" s="29">
        <f>IFERROR(SUBTOTAL(9,B151:B151),0)</f>
        <v>2228988.8000000003</v>
      </c>
      <c r="C152" s="29">
        <f>IFERROR(SUBTOTAL(9,C151:C151),0)</f>
        <v>6797258.75</v>
      </c>
      <c r="D152" s="29">
        <f>IFERROR(SUBTOTAL(9,D151:D151),0)</f>
        <v>13577981.380000001</v>
      </c>
      <c r="E152" s="30">
        <f>IF(B152&lt;&gt;0,D152/B152,"-")</f>
        <v>6.091543115873888</v>
      </c>
      <c r="F152" s="30">
        <f>IF(C152&lt;&gt;0,D152/C152,"-")</f>
        <v>1.9975672369394502</v>
      </c>
    </row>
    <row r="153" spans="1:6" x14ac:dyDescent="0.25">
      <c r="A153" s="14"/>
      <c r="B153" s="14"/>
      <c r="C153" s="14"/>
      <c r="D153" s="14"/>
      <c r="E153" s="14"/>
      <c r="F153" s="14"/>
    </row>
    <row r="154" spans="1:6" x14ac:dyDescent="0.25">
      <c r="A154" s="14"/>
      <c r="B154" s="14"/>
      <c r="C154" s="14"/>
      <c r="D154" s="14"/>
      <c r="E154" s="14"/>
      <c r="F154" s="14"/>
    </row>
    <row r="155" spans="1:6" x14ac:dyDescent="0.25">
      <c r="C155" s="27"/>
    </row>
  </sheetData>
  <mergeCells count="5">
    <mergeCell ref="A2:F2"/>
    <mergeCell ref="A3:F3"/>
    <mergeCell ref="A1:F1"/>
    <mergeCell ref="A146:F146"/>
    <mergeCell ref="A110:F110"/>
  </mergeCells>
  <pageMargins left="0.39370078740157499" right="0.39370078740157499" top="0.39370078740157499" bottom="0.39370078740157499" header="0.23622047244094499" footer="0.23622047244094499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13" activePane="bottomLeft" state="frozen"/>
      <selection pane="bottomLeft" activeCell="D28" sqref="D28"/>
    </sheetView>
  </sheetViews>
  <sheetFormatPr defaultColWidth="9.140625" defaultRowHeight="15" x14ac:dyDescent="0.25"/>
  <cols>
    <col min="1" max="1" width="73.7109375" style="4" customWidth="1"/>
    <col min="2" max="2" width="29.7109375" style="4" customWidth="1"/>
    <col min="3" max="4" width="19.7109375" style="4" customWidth="1"/>
    <col min="5" max="5" width="15.7109375" style="4" customWidth="1"/>
    <col min="6" max="6" width="12.7109375" style="4" customWidth="1"/>
  </cols>
  <sheetData>
    <row r="1" spans="1:6" s="8" customFormat="1" ht="30" customHeight="1" x14ac:dyDescent="0.25">
      <c r="A1" s="95" t="s">
        <v>1</v>
      </c>
      <c r="B1" s="95"/>
      <c r="C1" s="95"/>
      <c r="D1" s="95"/>
      <c r="E1" s="95"/>
      <c r="F1" s="95"/>
    </row>
    <row r="2" spans="1:6" s="8" customFormat="1" ht="30" customHeight="1" x14ac:dyDescent="0.25">
      <c r="A2" s="95" t="s">
        <v>75</v>
      </c>
      <c r="B2" s="95"/>
      <c r="C2" s="95"/>
      <c r="D2" s="95"/>
      <c r="E2" s="95"/>
      <c r="F2" s="95"/>
    </row>
    <row r="3" spans="1:6" s="9" customFormat="1" ht="24.95" customHeight="1" x14ac:dyDescent="0.3">
      <c r="A3" s="95" t="s">
        <v>76</v>
      </c>
      <c r="B3" s="95"/>
      <c r="C3" s="95"/>
      <c r="D3" s="95"/>
      <c r="E3" s="95"/>
      <c r="F3" s="95"/>
    </row>
    <row r="4" spans="1:6" s="10" customFormat="1" ht="24.95" customHeight="1" x14ac:dyDescent="0.25">
      <c r="A4" s="11" t="s">
        <v>77</v>
      </c>
      <c r="B4" s="12"/>
      <c r="C4" s="12"/>
      <c r="D4" s="12"/>
      <c r="E4" s="12"/>
      <c r="F4" s="12"/>
    </row>
    <row r="5" spans="1:6" ht="57.6" customHeight="1" x14ac:dyDescent="0.25">
      <c r="A5" s="13" t="s">
        <v>29</v>
      </c>
      <c r="B5" s="13" t="s">
        <v>5</v>
      </c>
      <c r="C5" s="13" t="s">
        <v>6</v>
      </c>
      <c r="D5" s="13" t="s">
        <v>7</v>
      </c>
      <c r="E5" s="13" t="s">
        <v>31</v>
      </c>
      <c r="F5" s="13" t="s">
        <v>32</v>
      </c>
    </row>
    <row r="6" spans="1:6" s="14" customFormat="1" ht="15.95" customHeight="1" x14ac:dyDescent="0.25">
      <c r="A6" s="15" t="s">
        <v>10</v>
      </c>
      <c r="B6" s="15">
        <f>COLUMN()</f>
        <v>2</v>
      </c>
      <c r="C6" s="15">
        <v>3</v>
      </c>
      <c r="D6" s="15">
        <f>COLUMN()</f>
        <v>4</v>
      </c>
      <c r="E6" s="15" t="str">
        <f>_xlfn.CONCAT(TEXT(COLUMN(),"@")," (",TEXT(D6,"@")," / ",TEXT(B6,"@"),")")</f>
        <v>5 (4 / 2)</v>
      </c>
      <c r="F6" s="15" t="str">
        <f>_xlfn.CONCAT(TEXT(COLUMN(),"@")," (",TEXT(D6,"@")," / ",TEXT(C6,"@"),")")</f>
        <v>6 (4 / 3)</v>
      </c>
    </row>
    <row r="7" spans="1:6" ht="20.100000000000001" customHeight="1" x14ac:dyDescent="0.25">
      <c r="A7" s="28" t="s">
        <v>33</v>
      </c>
      <c r="B7" s="29">
        <f>IFERROR(SUBTOTAL(9,#REF!),0)</f>
        <v>0</v>
      </c>
      <c r="C7" s="29">
        <v>0</v>
      </c>
      <c r="D7" s="29">
        <f>IFERROR(SUBTOTAL(9,#REF!),0)</f>
        <v>0</v>
      </c>
      <c r="E7" s="30" t="str">
        <f>IF(B7&lt;&gt;0,D7/B7,"-")</f>
        <v>-</v>
      </c>
      <c r="F7" s="30" t="str">
        <f>IF(C7&lt;&gt;0,D7/C7,"-")</f>
        <v>-</v>
      </c>
    </row>
    <row r="8" spans="1:6" x14ac:dyDescent="0.25">
      <c r="A8" s="14"/>
      <c r="B8" s="14"/>
      <c r="C8" s="14"/>
      <c r="D8" s="14"/>
      <c r="E8" s="14"/>
      <c r="F8" s="14"/>
    </row>
    <row r="9" spans="1:6" x14ac:dyDescent="0.25">
      <c r="A9" s="14"/>
      <c r="B9" s="14"/>
      <c r="C9" s="14"/>
      <c r="D9" s="14"/>
      <c r="E9" s="14"/>
      <c r="F9" s="14"/>
    </row>
    <row r="10" spans="1:6" s="10" customFormat="1" ht="24.95" customHeight="1" x14ac:dyDescent="0.25">
      <c r="A10" s="11" t="s">
        <v>78</v>
      </c>
      <c r="B10" s="12"/>
      <c r="C10" s="12"/>
      <c r="D10" s="12"/>
      <c r="E10" s="12"/>
      <c r="F10" s="12"/>
    </row>
    <row r="11" spans="1:6" ht="57.6" customHeight="1" x14ac:dyDescent="0.25">
      <c r="A11" s="31" t="s">
        <v>29</v>
      </c>
      <c r="B11" s="13" t="s">
        <v>5</v>
      </c>
      <c r="C11" s="13" t="s">
        <v>6</v>
      </c>
      <c r="D11" s="13" t="s">
        <v>7</v>
      </c>
      <c r="E11" s="13" t="s">
        <v>31</v>
      </c>
      <c r="F11" s="13" t="s">
        <v>32</v>
      </c>
    </row>
    <row r="12" spans="1:6" s="14" customFormat="1" ht="15.95" customHeight="1" x14ac:dyDescent="0.25">
      <c r="A12" s="15" t="s">
        <v>10</v>
      </c>
      <c r="B12" s="15">
        <f>COLUMN()</f>
        <v>2</v>
      </c>
      <c r="C12" s="15">
        <v>3</v>
      </c>
      <c r="D12" s="15">
        <f>COLUMN()</f>
        <v>4</v>
      </c>
      <c r="E12" s="15" t="str">
        <f>_xlfn.CONCAT(TEXT(COLUMN(),"@")," (",TEXT(D12,"@")," / ",TEXT(B12,"@"),")")</f>
        <v>5 (4 / 2)</v>
      </c>
      <c r="F12" s="15" t="str">
        <f>_xlfn.CONCAT(TEXT(COLUMN(),"@")," (",TEXT(D12,"@")," / ",TEXT(C12,"@"),")")</f>
        <v>6 (4 / 3)</v>
      </c>
    </row>
    <row r="13" spans="1:6" ht="20.100000000000001" customHeight="1" x14ac:dyDescent="0.25">
      <c r="A13" s="28" t="s">
        <v>33</v>
      </c>
      <c r="B13" s="29">
        <f>IFERROR(SUBTOTAL(9,#REF!),0)</f>
        <v>0</v>
      </c>
      <c r="C13" s="29">
        <v>0</v>
      </c>
      <c r="D13" s="29">
        <f>IFERROR(SUBTOTAL(9,#REF!),0)</f>
        <v>0</v>
      </c>
      <c r="E13" s="30" t="str">
        <f>IF(B13&lt;&gt;0,D13/D13,"-")</f>
        <v>-</v>
      </c>
      <c r="F13" s="30" t="str">
        <f>IF(C13&lt;&gt;0,D13/C13,"-")</f>
        <v>-</v>
      </c>
    </row>
    <row r="14" spans="1:6" x14ac:dyDescent="0.25">
      <c r="E14" s="14"/>
      <c r="F14" s="14"/>
    </row>
    <row r="15" spans="1:6" x14ac:dyDescent="0.25">
      <c r="C15" s="27"/>
    </row>
    <row r="20" spans="1:6" s="9" customFormat="1" ht="24.95" customHeight="1" x14ac:dyDescent="0.3">
      <c r="A20" s="95" t="s">
        <v>79</v>
      </c>
      <c r="B20" s="95"/>
      <c r="C20" s="95"/>
      <c r="D20" s="95"/>
      <c r="E20" s="95"/>
      <c r="F20" s="95"/>
    </row>
    <row r="21" spans="1:6" s="10" customFormat="1" ht="24.95" customHeight="1" x14ac:dyDescent="0.25">
      <c r="A21" s="11" t="s">
        <v>77</v>
      </c>
      <c r="B21" s="12"/>
      <c r="C21" s="12"/>
      <c r="D21" s="12"/>
      <c r="E21" s="12"/>
      <c r="F21" s="12"/>
    </row>
    <row r="22" spans="1:6" ht="57.6" customHeight="1" x14ac:dyDescent="0.25">
      <c r="A22" s="13" t="s">
        <v>29</v>
      </c>
      <c r="B22" s="13" t="s">
        <v>5</v>
      </c>
      <c r="C22" s="13" t="s">
        <v>6</v>
      </c>
      <c r="D22" s="13" t="s">
        <v>7</v>
      </c>
      <c r="E22" s="13" t="s">
        <v>31</v>
      </c>
      <c r="F22" s="13" t="s">
        <v>32</v>
      </c>
    </row>
    <row r="23" spans="1:6" s="14" customFormat="1" ht="15.95" customHeight="1" x14ac:dyDescent="0.25">
      <c r="A23" s="15" t="s">
        <v>10</v>
      </c>
      <c r="B23" s="15">
        <f>COLUMN()</f>
        <v>2</v>
      </c>
      <c r="C23" s="15">
        <f>COLUMN()</f>
        <v>3</v>
      </c>
      <c r="D23" s="15">
        <f>COLUMN()</f>
        <v>4</v>
      </c>
      <c r="E23" s="15" t="str">
        <f>_xlfn.CONCAT(TEXT(COLUMN(),"@")," (",TEXT(D23,"@")," / ",TEXT(B23,"@"),")")</f>
        <v>5 (4 / 2)</v>
      </c>
      <c r="F23" s="15" t="str">
        <f>_xlfn.CONCAT(TEXT(COLUMN(),"@")," (",TEXT(D23,"@")," / ",TEXT(C23,"@"),")")</f>
        <v>6 (4 / 3)</v>
      </c>
    </row>
    <row r="24" spans="1:6" ht="20.100000000000001" customHeight="1" x14ac:dyDescent="0.25">
      <c r="A24" s="28" t="s">
        <v>33</v>
      </c>
      <c r="B24" s="29">
        <f>IFERROR(SUBTOTAL(9,#REF!),0)</f>
        <v>0</v>
      </c>
      <c r="C24" s="29">
        <f>IFERROR(SUBTOTAL(9,#REF!),0)</f>
        <v>0</v>
      </c>
      <c r="D24" s="29">
        <f>IFERROR(SUBTOTAL(9,#REF!),0)</f>
        <v>0</v>
      </c>
      <c r="E24" s="30" t="str">
        <f>IF(B24&lt;&gt;0,D24/B24,"-")</f>
        <v>-</v>
      </c>
      <c r="F24" s="30" t="str">
        <f>IF(C24&lt;&gt;0,D24/C24,"-")</f>
        <v>-</v>
      </c>
    </row>
    <row r="25" spans="1:6" x14ac:dyDescent="0.25">
      <c r="A25" s="14"/>
      <c r="B25" s="14"/>
      <c r="C25" s="14"/>
      <c r="D25" s="14"/>
      <c r="E25" s="14"/>
      <c r="F25" s="14"/>
    </row>
    <row r="26" spans="1:6" x14ac:dyDescent="0.25">
      <c r="A26" s="14"/>
      <c r="B26" s="14"/>
      <c r="C26" s="14"/>
      <c r="D26" s="14"/>
      <c r="E26" s="14"/>
      <c r="F26" s="14"/>
    </row>
    <row r="27" spans="1:6" s="10" customFormat="1" ht="24.95" customHeight="1" x14ac:dyDescent="0.25">
      <c r="A27" s="11" t="s">
        <v>78</v>
      </c>
      <c r="B27" s="12"/>
      <c r="C27" s="12"/>
      <c r="D27" s="12"/>
      <c r="E27" s="12"/>
      <c r="F27" s="12"/>
    </row>
    <row r="28" spans="1:6" ht="57.6" customHeight="1" x14ac:dyDescent="0.25">
      <c r="A28" s="31" t="s">
        <v>29</v>
      </c>
      <c r="B28" s="13" t="s">
        <v>5</v>
      </c>
      <c r="C28" s="13" t="s">
        <v>6</v>
      </c>
      <c r="D28" s="13" t="s">
        <v>7</v>
      </c>
      <c r="E28" s="13" t="s">
        <v>31</v>
      </c>
      <c r="F28" s="13" t="s">
        <v>32</v>
      </c>
    </row>
    <row r="29" spans="1:6" s="14" customFormat="1" ht="15.95" customHeight="1" x14ac:dyDescent="0.25">
      <c r="A29" s="15" t="s">
        <v>10</v>
      </c>
      <c r="B29" s="15">
        <f>COLUMN()</f>
        <v>2</v>
      </c>
      <c r="C29" s="15">
        <f>COLUMN()</f>
        <v>3</v>
      </c>
      <c r="D29" s="15">
        <f>COLUMN()</f>
        <v>4</v>
      </c>
      <c r="E29" s="15" t="str">
        <f>_xlfn.CONCAT(TEXT(COLUMN(),"@")," (",TEXT(D29,"@")," / ",TEXT(B29,"@"),")")</f>
        <v>5 (4 / 2)</v>
      </c>
      <c r="F29" s="15" t="str">
        <f>_xlfn.CONCAT(TEXT(COLUMN(),"@")," (",TEXT(D29,"@")," / ",TEXT(C29,"@"),")")</f>
        <v>6 (4 / 3)</v>
      </c>
    </row>
    <row r="30" spans="1:6" ht="20.100000000000001" customHeight="1" x14ac:dyDescent="0.25">
      <c r="A30" s="28" t="s">
        <v>33</v>
      </c>
      <c r="B30" s="29">
        <f>IFERROR(SUBTOTAL(9,#REF!),0)</f>
        <v>0</v>
      </c>
      <c r="C30" s="29">
        <f>IFERROR(SUBTOTAL(9,#REF!),0)</f>
        <v>0</v>
      </c>
      <c r="D30" s="29">
        <f>IFERROR(SUBTOTAL(9,#REF!),0)</f>
        <v>0</v>
      </c>
      <c r="E30" s="30" t="str">
        <f>IF(B30&lt;&gt;0,D30/D30,"-")</f>
        <v>-</v>
      </c>
      <c r="F30" s="30" t="str">
        <f>IF(C30&lt;&gt;0,D30/C30,"-")</f>
        <v>-</v>
      </c>
    </row>
    <row r="31" spans="1:6" x14ac:dyDescent="0.25">
      <c r="E31" s="14"/>
      <c r="F31" s="14"/>
    </row>
    <row r="32" spans="1:6" x14ac:dyDescent="0.25">
      <c r="C32" s="27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28"/>
  <sheetViews>
    <sheetView tabSelected="1" zoomScaleNormal="100" workbookViewId="0">
      <pane ySplit="5" topLeftCell="A129" activePane="bottomLeft" state="frozen"/>
      <selection pane="bottomLeft" activeCell="J30" sqref="J30"/>
    </sheetView>
  </sheetViews>
  <sheetFormatPr defaultColWidth="9.140625" defaultRowHeight="15" x14ac:dyDescent="0.25"/>
  <cols>
    <col min="1" max="1" width="73.7109375" style="4" customWidth="1"/>
    <col min="2" max="6" width="17" style="4" customWidth="1"/>
    <col min="8" max="8" width="10.5703125" bestFit="1" customWidth="1"/>
    <col min="10" max="10" width="10.5703125" bestFit="1" customWidth="1"/>
  </cols>
  <sheetData>
    <row r="1" spans="1:6" s="8" customFormat="1" ht="30" customHeight="1" x14ac:dyDescent="0.25">
      <c r="A1" s="95" t="s">
        <v>80</v>
      </c>
      <c r="B1" s="95"/>
      <c r="C1" s="95"/>
      <c r="D1" s="95"/>
      <c r="E1" s="95"/>
      <c r="F1" s="95"/>
    </row>
    <row r="2" spans="1:6" s="9" customFormat="1" ht="24.95" customHeight="1" x14ac:dyDescent="0.3">
      <c r="A2" s="95" t="s">
        <v>81</v>
      </c>
      <c r="B2" s="95"/>
      <c r="C2" s="95"/>
      <c r="D2" s="95"/>
      <c r="E2" s="95"/>
      <c r="F2" s="95"/>
    </row>
    <row r="3" spans="1:6" s="10" customFormat="1" ht="24.95" customHeight="1" x14ac:dyDescent="0.25">
      <c r="A3" s="11" t="s">
        <v>82</v>
      </c>
      <c r="B3" s="12"/>
      <c r="C3" s="12"/>
      <c r="D3" s="12"/>
      <c r="E3" s="12"/>
      <c r="F3" s="12"/>
    </row>
    <row r="4" spans="1:6" ht="57.6" customHeight="1" x14ac:dyDescent="0.25">
      <c r="A4" s="31" t="s">
        <v>29</v>
      </c>
      <c r="B4" s="13" t="s">
        <v>5</v>
      </c>
      <c r="C4" s="13" t="s">
        <v>6</v>
      </c>
      <c r="D4" s="13" t="s">
        <v>30</v>
      </c>
      <c r="E4" s="13" t="s">
        <v>31</v>
      </c>
      <c r="F4" s="13" t="s">
        <v>32</v>
      </c>
    </row>
    <row r="5" spans="1:6" s="14" customFormat="1" ht="15.95" customHeight="1" x14ac:dyDescent="0.25">
      <c r="A5" s="15" t="s">
        <v>10</v>
      </c>
      <c r="B5" s="15">
        <f>COLUMN()</f>
        <v>2</v>
      </c>
      <c r="C5" s="15">
        <f>COLUMN()</f>
        <v>3</v>
      </c>
      <c r="D5" s="15">
        <f>COLUMN()</f>
        <v>4</v>
      </c>
      <c r="E5" s="15" t="str">
        <f>_xlfn.CONCAT(TEXT(COLUMN(),"@")," (",TEXT(D5,"@")," / ",TEXT(B5,"@"),")")</f>
        <v>5 (4 / 2)</v>
      </c>
      <c r="F5" s="15" t="str">
        <f>_xlfn.CONCAT(TEXT(COLUMN(),"@")," (",TEXT(D5,"@")," / ",TEXT(C5,"@"),")")</f>
        <v>6 (4 / 3)</v>
      </c>
    </row>
    <row r="6" spans="1:6" x14ac:dyDescent="0.25">
      <c r="A6" s="32" t="s">
        <v>83</v>
      </c>
      <c r="B6" s="33">
        <f>SUBTOTAL(9,B7:B7)</f>
        <v>2228988.8000000003</v>
      </c>
      <c r="C6" s="33">
        <f>SUBTOTAL(9,C7:C7)</f>
        <v>6797258.75</v>
      </c>
      <c r="D6" s="33">
        <f>SUBTOTAL(9,D7:D7)</f>
        <v>13577981.380000001</v>
      </c>
      <c r="E6" s="34">
        <f>IF(B6&lt;&gt;0,D6/B6,"-")</f>
        <v>6.091543115873888</v>
      </c>
      <c r="F6" s="34">
        <f>IF(C6&lt;&gt;0,D6/C6,"-")</f>
        <v>1.9975672369394502</v>
      </c>
    </row>
    <row r="7" spans="1:6" x14ac:dyDescent="0.25">
      <c r="A7" s="41" t="s">
        <v>84</v>
      </c>
      <c r="B7" s="42">
        <v>2228988.8000000003</v>
      </c>
      <c r="C7" s="42">
        <v>6797258.75</v>
      </c>
      <c r="D7" s="42">
        <v>13577981.380000001</v>
      </c>
      <c r="E7" s="43">
        <f>IF(B7&lt;&gt;0,D7/B7,"-")</f>
        <v>6.091543115873888</v>
      </c>
      <c r="F7" s="43">
        <f>IF(C7&lt;&gt;0,D7/C7,"-")</f>
        <v>1.9975672369394502</v>
      </c>
    </row>
    <row r="8" spans="1:6" ht="20.100000000000001" customHeight="1" x14ac:dyDescent="0.25">
      <c r="A8" s="28" t="s">
        <v>33</v>
      </c>
      <c r="B8" s="29">
        <f>IFERROR(SUBTOTAL(9,B7:B7),0)</f>
        <v>2228988.8000000003</v>
      </c>
      <c r="C8" s="29">
        <f>IFERROR(SUBTOTAL(9,C7:C7),0)</f>
        <v>6797258.75</v>
      </c>
      <c r="D8" s="29">
        <f>IFERROR(SUBTOTAL(9,D7:D7),0)</f>
        <v>13577981.380000001</v>
      </c>
      <c r="E8" s="30">
        <f>IF(B8&lt;&gt;0,D8/D8,"-")</f>
        <v>1</v>
      </c>
      <c r="F8" s="30">
        <f>IF(C8&lt;&gt;0,D8/C8,"-")</f>
        <v>1.9975672369394502</v>
      </c>
    </row>
    <row r="9" spans="1:6" x14ac:dyDescent="0.25">
      <c r="E9" s="14"/>
      <c r="F9" s="14"/>
    </row>
    <row r="14" spans="1:6" s="9" customFormat="1" ht="24.95" customHeight="1" x14ac:dyDescent="0.3">
      <c r="A14" s="95" t="s">
        <v>85</v>
      </c>
      <c r="B14" s="95"/>
      <c r="C14" s="95"/>
      <c r="D14" s="95"/>
      <c r="E14" s="95"/>
      <c r="F14" s="95"/>
    </row>
    <row r="15" spans="1:6" s="10" customFormat="1" ht="24.95" customHeight="1" x14ac:dyDescent="0.25">
      <c r="A15" s="11" t="s">
        <v>188</v>
      </c>
      <c r="B15" s="12"/>
      <c r="C15" s="12"/>
      <c r="D15" s="12"/>
      <c r="E15" s="12"/>
      <c r="F15" s="12"/>
    </row>
    <row r="16" spans="1:6" ht="57.6" customHeight="1" x14ac:dyDescent="0.25">
      <c r="A16" s="31" t="s">
        <v>29</v>
      </c>
      <c r="B16" s="13" t="s">
        <v>5</v>
      </c>
      <c r="C16" s="13" t="s">
        <v>6</v>
      </c>
      <c r="D16" s="13" t="s">
        <v>30</v>
      </c>
      <c r="E16" s="13" t="s">
        <v>31</v>
      </c>
      <c r="F16" s="13" t="s">
        <v>32</v>
      </c>
    </row>
    <row r="17" spans="1:10" s="14" customFormat="1" ht="15.95" customHeight="1" x14ac:dyDescent="0.25">
      <c r="A17" s="15" t="s">
        <v>10</v>
      </c>
      <c r="B17" s="15">
        <f>COLUMN()</f>
        <v>2</v>
      </c>
      <c r="C17" s="15">
        <v>3</v>
      </c>
      <c r="D17" s="15">
        <f>COLUMN()</f>
        <v>4</v>
      </c>
      <c r="E17" s="15" t="str">
        <f>_xlfn.CONCAT(TEXT(COLUMN(),"@")," (",TEXT(D17,"@")," / ",TEXT(B17,"@"),")")</f>
        <v>5 (4 / 2)</v>
      </c>
      <c r="F17" s="15" t="str">
        <f>_xlfn.CONCAT(TEXT(COLUMN(),"@")," (",TEXT(D17,"@")," / ",TEXT(C17,"@"),")")</f>
        <v>6 (4 / 3)</v>
      </c>
    </row>
    <row r="18" spans="1:10" x14ac:dyDescent="0.25">
      <c r="A18" s="32" t="s">
        <v>83</v>
      </c>
      <c r="B18" s="33">
        <f>SUBTOTAL(9,B31:B64)</f>
        <v>933081.79999999993</v>
      </c>
      <c r="C18" s="33">
        <v>6797258.75</v>
      </c>
      <c r="D18" s="33">
        <f>SUBTOTAL(9,D31:D64)</f>
        <v>5948401.4000000004</v>
      </c>
      <c r="E18" s="34">
        <f>IF(B18&lt;&gt;0,D18/B18,"-")</f>
        <v>6.3750052782081923</v>
      </c>
      <c r="F18" s="34">
        <f>IF(C18&lt;&gt;0,D18/C18,"-")</f>
        <v>0.87511769358493241</v>
      </c>
    </row>
    <row r="19" spans="1:10" x14ac:dyDescent="0.25">
      <c r="A19" s="35" t="s">
        <v>84</v>
      </c>
      <c r="B19" s="36">
        <f>SUBTOTAL(9,B31:B64)</f>
        <v>933081.79999999993</v>
      </c>
      <c r="C19" s="36">
        <v>6797258.75</v>
      </c>
      <c r="D19" s="36">
        <f>SUBTOTAL(9,D31:D64)</f>
        <v>5948401.4000000004</v>
      </c>
      <c r="E19" s="37">
        <f>IF(B19&lt;&gt;0,D19/B19,"-")</f>
        <v>6.3750052782081923</v>
      </c>
      <c r="F19" s="37">
        <f>IF(C19&lt;&gt;0,D19/C19,"-")</f>
        <v>0.87511769358493241</v>
      </c>
    </row>
    <row r="20" spans="1:10" x14ac:dyDescent="0.25">
      <c r="A20" s="44" t="s">
        <v>86</v>
      </c>
      <c r="B20" s="45"/>
      <c r="C20" s="45"/>
      <c r="D20" s="45"/>
      <c r="E20" s="45"/>
      <c r="F20" s="45"/>
    </row>
    <row r="21" spans="1:10" x14ac:dyDescent="0.25">
      <c r="A21" s="46" t="s">
        <v>87</v>
      </c>
      <c r="B21" s="69">
        <f>+B30+B34</f>
        <v>879188.16999999993</v>
      </c>
      <c r="C21" s="69">
        <f>+C30+C34</f>
        <v>1760958</v>
      </c>
      <c r="D21" s="69">
        <f>+D30+D34</f>
        <v>899493.21000000008</v>
      </c>
      <c r="E21" s="47">
        <f t="shared" ref="E21:E26" si="0">IF(B21&lt;&gt;0,D21/B21,"-")</f>
        <v>1.0230952152142814</v>
      </c>
      <c r="F21" s="47">
        <f t="shared" ref="F21:F26" si="1">IF(C21&lt;&gt;0,D21/C21,"-")</f>
        <v>0.51079765105130281</v>
      </c>
    </row>
    <row r="22" spans="1:10" x14ac:dyDescent="0.25">
      <c r="A22" s="46" t="s">
        <v>88</v>
      </c>
      <c r="B22" s="69">
        <f>+B38</f>
        <v>18675.03</v>
      </c>
      <c r="C22" s="69">
        <f>+C38</f>
        <v>37011.840000000004</v>
      </c>
      <c r="D22" s="69">
        <f>+D38</f>
        <v>2636.3199999999997</v>
      </c>
      <c r="E22" s="47">
        <f t="shared" si="0"/>
        <v>0.14116818018498498</v>
      </c>
      <c r="F22" s="47">
        <f t="shared" si="1"/>
        <v>7.1229098580346165E-2</v>
      </c>
    </row>
    <row r="23" spans="1:10" x14ac:dyDescent="0.25">
      <c r="A23" s="46" t="s">
        <v>89</v>
      </c>
      <c r="B23" s="69">
        <f>+B52</f>
        <v>886.2</v>
      </c>
      <c r="C23" s="69">
        <f>+C52</f>
        <v>6868.91</v>
      </c>
      <c r="D23" s="69">
        <f>+D52</f>
        <v>977</v>
      </c>
      <c r="E23" s="47">
        <f t="shared" si="0"/>
        <v>1.1024599413225005</v>
      </c>
      <c r="F23" s="47">
        <f t="shared" si="1"/>
        <v>0.14223508533377202</v>
      </c>
    </row>
    <row r="24" spans="1:10" x14ac:dyDescent="0.25">
      <c r="A24" s="46" t="s">
        <v>90</v>
      </c>
      <c r="B24" s="69">
        <f>+B57</f>
        <v>0</v>
      </c>
      <c r="C24" s="69">
        <f>+C57</f>
        <v>4915170</v>
      </c>
      <c r="D24" s="69">
        <f>+D57</f>
        <v>0</v>
      </c>
      <c r="E24" s="47" t="str">
        <f t="shared" si="0"/>
        <v>-</v>
      </c>
      <c r="F24" s="47">
        <f t="shared" si="1"/>
        <v>0</v>
      </c>
    </row>
    <row r="25" spans="1:10" x14ac:dyDescent="0.25">
      <c r="A25" s="46" t="s">
        <v>91</v>
      </c>
      <c r="B25" s="69">
        <f>+B59</f>
        <v>34332.400000000001</v>
      </c>
      <c r="C25" s="69">
        <f>+C59</f>
        <v>77250</v>
      </c>
      <c r="D25" s="69">
        <f>+D59</f>
        <v>11760</v>
      </c>
      <c r="E25" s="47">
        <f t="shared" si="0"/>
        <v>0.34253358343721962</v>
      </c>
      <c r="F25" s="47">
        <f t="shared" si="1"/>
        <v>0.15223300970873788</v>
      </c>
    </row>
    <row r="26" spans="1:10" x14ac:dyDescent="0.25">
      <c r="A26" s="46" t="s">
        <v>92</v>
      </c>
      <c r="B26" s="69">
        <f>+B62</f>
        <v>0</v>
      </c>
      <c r="C26" s="69">
        <f>+C62</f>
        <v>0</v>
      </c>
      <c r="D26" s="69">
        <f>+D62</f>
        <v>5033534.87</v>
      </c>
      <c r="E26" s="47" t="str">
        <f t="shared" si="0"/>
        <v>-</v>
      </c>
      <c r="F26" s="47" t="str">
        <f t="shared" si="1"/>
        <v>-</v>
      </c>
    </row>
    <row r="27" spans="1:10" x14ac:dyDescent="0.25">
      <c r="A27" s="38" t="s">
        <v>93</v>
      </c>
      <c r="B27" s="39">
        <f t="shared" ref="B27" si="2">SUBTOTAL(9,B31:B64)</f>
        <v>933081.79999999993</v>
      </c>
      <c r="C27" s="39">
        <f>SUBTOTAL(9,C28:C64)</f>
        <v>6797258.75</v>
      </c>
      <c r="D27" s="39">
        <f>SUBTOTAL(9,D31:D64)</f>
        <v>5948401.4000000004</v>
      </c>
      <c r="E27" s="40">
        <f t="shared" ref="E27:E64" si="3">IF(B27&lt;&gt;0,D27/B27,"-")</f>
        <v>6.3750052782081923</v>
      </c>
      <c r="F27" s="40">
        <f t="shared" ref="F27:F65" si="4">IF(C27&lt;&gt;0,D27/C27,"-")</f>
        <v>0.87511769358493241</v>
      </c>
    </row>
    <row r="28" spans="1:10" x14ac:dyDescent="0.25">
      <c r="A28" s="48" t="s">
        <v>94</v>
      </c>
      <c r="B28" s="49">
        <f t="shared" ref="B28:C28" si="5">SUBTOTAL(9,B31:B31)</f>
        <v>742324.08</v>
      </c>
      <c r="C28" s="49">
        <f t="shared" si="5"/>
        <v>1552526</v>
      </c>
      <c r="D28" s="49">
        <f>SUBTOTAL(9,D31:D31)</f>
        <v>843026.3</v>
      </c>
      <c r="E28" s="50">
        <f t="shared" si="3"/>
        <v>1.1356580268822751</v>
      </c>
      <c r="F28" s="50">
        <f t="shared" si="4"/>
        <v>0.54300301573049348</v>
      </c>
    </row>
    <row r="29" spans="1:10" x14ac:dyDescent="0.25">
      <c r="A29" s="51" t="s">
        <v>95</v>
      </c>
      <c r="B29" s="52">
        <f t="shared" ref="B29:C29" si="6">SUBTOTAL(9,B31:B31)</f>
        <v>742324.08</v>
      </c>
      <c r="C29" s="52">
        <f t="shared" si="6"/>
        <v>1552526</v>
      </c>
      <c r="D29" s="52">
        <f>SUBTOTAL(9,D31:D31)</f>
        <v>843026.3</v>
      </c>
      <c r="E29" s="53">
        <f t="shared" si="3"/>
        <v>1.1356580268822751</v>
      </c>
      <c r="F29" s="53">
        <f t="shared" si="4"/>
        <v>0.54300301573049348</v>
      </c>
    </row>
    <row r="30" spans="1:10" x14ac:dyDescent="0.25">
      <c r="A30" s="54" t="s">
        <v>96</v>
      </c>
      <c r="B30" s="55">
        <f t="shared" ref="B30:C30" si="7">SUBTOTAL(9,B31:B31)</f>
        <v>742324.08</v>
      </c>
      <c r="C30" s="55">
        <f t="shared" si="7"/>
        <v>1552526</v>
      </c>
      <c r="D30" s="55">
        <f>SUBTOTAL(9,D31:D31)</f>
        <v>843026.3</v>
      </c>
      <c r="E30" s="56">
        <f t="shared" si="3"/>
        <v>1.1356580268822751</v>
      </c>
      <c r="F30" s="56">
        <f t="shared" si="4"/>
        <v>0.54300301573049348</v>
      </c>
      <c r="J30" s="58"/>
    </row>
    <row r="31" spans="1:10" x14ac:dyDescent="0.25">
      <c r="A31" s="41" t="s">
        <v>97</v>
      </c>
      <c r="B31" s="42">
        <v>742324.08</v>
      </c>
      <c r="C31" s="42">
        <v>1552526</v>
      </c>
      <c r="D31" s="42">
        <v>843026.3</v>
      </c>
      <c r="E31" s="43">
        <f t="shared" si="3"/>
        <v>1.1356580268822751</v>
      </c>
      <c r="F31" s="43">
        <f>IF(C31&lt;&gt;0,D31/C31,"-")</f>
        <v>0.54300301573049348</v>
      </c>
    </row>
    <row r="32" spans="1:10" x14ac:dyDescent="0.25">
      <c r="A32" s="48" t="s">
        <v>98</v>
      </c>
      <c r="B32" s="49">
        <f t="shared" ref="B32:C32" si="8">SUBTOTAL(9,B35:B36)</f>
        <v>136864.09</v>
      </c>
      <c r="C32" s="49">
        <f t="shared" si="8"/>
        <v>208432</v>
      </c>
      <c r="D32" s="49">
        <f>SUBTOTAL(9,D35:D36)</f>
        <v>56466.91</v>
      </c>
      <c r="E32" s="50">
        <f t="shared" si="3"/>
        <v>0.41257652025450947</v>
      </c>
      <c r="F32" s="50">
        <f t="shared" si="4"/>
        <v>0.27091286366776696</v>
      </c>
      <c r="H32" s="58"/>
    </row>
    <row r="33" spans="1:9" x14ac:dyDescent="0.25">
      <c r="A33" s="51" t="s">
        <v>95</v>
      </c>
      <c r="B33" s="52">
        <f t="shared" ref="B33:C33" si="9">SUBTOTAL(9,B35:B36)</f>
        <v>136864.09</v>
      </c>
      <c r="C33" s="52">
        <f t="shared" si="9"/>
        <v>208432</v>
      </c>
      <c r="D33" s="52">
        <f>SUBTOTAL(9,D35:D36)</f>
        <v>56466.91</v>
      </c>
      <c r="E33" s="53">
        <f t="shared" si="3"/>
        <v>0.41257652025450947</v>
      </c>
      <c r="F33" s="53">
        <f t="shared" si="4"/>
        <v>0.27091286366776696</v>
      </c>
    </row>
    <row r="34" spans="1:9" x14ac:dyDescent="0.25">
      <c r="A34" s="54" t="s">
        <v>96</v>
      </c>
      <c r="B34" s="55">
        <f t="shared" ref="B34:C34" si="10">SUBTOTAL(9,B35:B36)</f>
        <v>136864.09</v>
      </c>
      <c r="C34" s="55">
        <f t="shared" si="10"/>
        <v>208432</v>
      </c>
      <c r="D34" s="55">
        <f>SUBTOTAL(9,D35:D36)</f>
        <v>56466.91</v>
      </c>
      <c r="E34" s="56">
        <f t="shared" si="3"/>
        <v>0.41257652025450947</v>
      </c>
      <c r="F34" s="56">
        <f t="shared" si="4"/>
        <v>0.27091286366776696</v>
      </c>
    </row>
    <row r="35" spans="1:9" x14ac:dyDescent="0.25">
      <c r="A35" s="41" t="s">
        <v>97</v>
      </c>
      <c r="B35" s="42">
        <v>105005.5</v>
      </c>
      <c r="C35" s="42">
        <v>147126</v>
      </c>
      <c r="D35" s="42">
        <v>24704.29</v>
      </c>
      <c r="E35" s="43">
        <f t="shared" si="3"/>
        <v>0.23526662889086764</v>
      </c>
      <c r="F35" s="43">
        <f t="shared" si="4"/>
        <v>0.16791246958389408</v>
      </c>
    </row>
    <row r="36" spans="1:9" x14ac:dyDescent="0.25">
      <c r="A36" s="41" t="s">
        <v>99</v>
      </c>
      <c r="B36" s="42">
        <v>31858.59</v>
      </c>
      <c r="C36" s="42">
        <v>61306</v>
      </c>
      <c r="D36" s="42">
        <v>31762.62</v>
      </c>
      <c r="E36" s="43">
        <f t="shared" si="3"/>
        <v>0.99698762562938281</v>
      </c>
      <c r="F36" s="43">
        <f t="shared" si="4"/>
        <v>0.5180996966039213</v>
      </c>
    </row>
    <row r="37" spans="1:9" x14ac:dyDescent="0.25">
      <c r="A37" s="48" t="s">
        <v>100</v>
      </c>
      <c r="B37" s="49">
        <f t="shared" ref="B37:C37" si="11">SUBTOTAL(9,B40:B64)</f>
        <v>53893.630000000005</v>
      </c>
      <c r="C37" s="49">
        <f t="shared" si="11"/>
        <v>5036300.75</v>
      </c>
      <c r="D37" s="49">
        <f>SUBTOTAL(9,D40:D64)</f>
        <v>5048908.1900000004</v>
      </c>
      <c r="E37" s="50">
        <f t="shared" si="3"/>
        <v>93.682837656324139</v>
      </c>
      <c r="F37" s="50">
        <f t="shared" si="4"/>
        <v>1.0025033135679993</v>
      </c>
    </row>
    <row r="38" spans="1:9" x14ac:dyDescent="0.25">
      <c r="A38" s="51" t="s">
        <v>101</v>
      </c>
      <c r="B38" s="52">
        <f t="shared" ref="B38:C38" si="12">SUBTOTAL(9,B40:B48)</f>
        <v>18675.03</v>
      </c>
      <c r="C38" s="52">
        <f t="shared" si="12"/>
        <v>37011.840000000004</v>
      </c>
      <c r="D38" s="52">
        <f>SUBTOTAL(9,D40:D48)</f>
        <v>2636.3199999999997</v>
      </c>
      <c r="E38" s="53">
        <f t="shared" si="3"/>
        <v>0.14116818018498498</v>
      </c>
      <c r="F38" s="53">
        <f t="shared" si="4"/>
        <v>7.1229098580346165E-2</v>
      </c>
    </row>
    <row r="39" spans="1:9" x14ac:dyDescent="0.25">
      <c r="A39" s="54" t="s">
        <v>102</v>
      </c>
      <c r="B39" s="55">
        <f t="shared" ref="B39:C39" si="13">SUBTOTAL(9,B40:B40)</f>
        <v>0</v>
      </c>
      <c r="C39" s="55">
        <f t="shared" si="13"/>
        <v>0</v>
      </c>
      <c r="D39" s="55">
        <f>SUBTOTAL(9,D40:D40)</f>
        <v>0</v>
      </c>
      <c r="E39" s="56" t="str">
        <f t="shared" si="3"/>
        <v>-</v>
      </c>
      <c r="F39" s="56" t="str">
        <f t="shared" si="4"/>
        <v>-</v>
      </c>
    </row>
    <row r="40" spans="1:9" x14ac:dyDescent="0.25">
      <c r="A40" s="41" t="s">
        <v>103</v>
      </c>
      <c r="B40" s="42">
        <v>0</v>
      </c>
      <c r="C40" s="42"/>
      <c r="D40" s="42">
        <v>0</v>
      </c>
      <c r="E40" s="43" t="str">
        <f t="shared" si="3"/>
        <v>-</v>
      </c>
      <c r="F40" s="43" t="str">
        <f t="shared" si="4"/>
        <v>-</v>
      </c>
    </row>
    <row r="41" spans="1:9" x14ac:dyDescent="0.25">
      <c r="A41" s="54" t="s">
        <v>104</v>
      </c>
      <c r="B41" s="55">
        <f t="shared" ref="B41:C41" si="14">SUBTOTAL(9,B42:B43)</f>
        <v>1839.93</v>
      </c>
      <c r="C41" s="55">
        <f t="shared" si="14"/>
        <v>7301.34</v>
      </c>
      <c r="D41" s="55">
        <f>SUBTOTAL(9,D42:D43)</f>
        <v>625.04</v>
      </c>
      <c r="E41" s="56">
        <f t="shared" si="3"/>
        <v>0.33970857586973413</v>
      </c>
      <c r="F41" s="56">
        <f t="shared" si="4"/>
        <v>8.5606203792728458E-2</v>
      </c>
    </row>
    <row r="42" spans="1:9" x14ac:dyDescent="0.25">
      <c r="A42" s="41" t="s">
        <v>105</v>
      </c>
      <c r="B42" s="42">
        <v>1839.93</v>
      </c>
      <c r="C42" s="42">
        <v>7294.7</v>
      </c>
      <c r="D42" s="42">
        <v>625.04</v>
      </c>
      <c r="E42" s="43">
        <f t="shared" si="3"/>
        <v>0.33970857586973413</v>
      </c>
      <c r="F42" s="43">
        <f t="shared" si="4"/>
        <v>8.5684126831809398E-2</v>
      </c>
    </row>
    <row r="43" spans="1:9" x14ac:dyDescent="0.25">
      <c r="A43" s="41" t="s">
        <v>106</v>
      </c>
      <c r="B43" s="42">
        <v>0</v>
      </c>
      <c r="C43" s="42">
        <v>6.64</v>
      </c>
      <c r="D43" s="42">
        <v>0</v>
      </c>
      <c r="E43" s="43" t="str">
        <f t="shared" si="3"/>
        <v>-</v>
      </c>
      <c r="F43" s="43">
        <f t="shared" si="4"/>
        <v>0</v>
      </c>
      <c r="I43" s="58"/>
    </row>
    <row r="44" spans="1:9" x14ac:dyDescent="0.25">
      <c r="A44" s="54" t="s">
        <v>107</v>
      </c>
      <c r="B44" s="55">
        <f t="shared" ref="B44:C44" si="15">SUBTOTAL(9,B45:B46)</f>
        <v>16835.099999999999</v>
      </c>
      <c r="C44" s="55">
        <f t="shared" si="15"/>
        <v>29710.21</v>
      </c>
      <c r="D44" s="55">
        <f>SUBTOTAL(9,D45:D46)</f>
        <v>2011.28</v>
      </c>
      <c r="E44" s="56">
        <f t="shared" si="3"/>
        <v>0.11946944182095741</v>
      </c>
      <c r="F44" s="56">
        <f t="shared" si="4"/>
        <v>6.7696593191364188E-2</v>
      </c>
    </row>
    <row r="45" spans="1:9" x14ac:dyDescent="0.25">
      <c r="A45" s="41" t="s">
        <v>108</v>
      </c>
      <c r="B45" s="42">
        <v>469.5</v>
      </c>
      <c r="C45" s="42">
        <v>1908.08</v>
      </c>
      <c r="D45" s="42">
        <v>139.5</v>
      </c>
      <c r="E45" s="43">
        <f t="shared" si="3"/>
        <v>0.29712460063897761</v>
      </c>
      <c r="F45" s="43">
        <f t="shared" si="4"/>
        <v>7.3110142132405354E-2</v>
      </c>
    </row>
    <row r="46" spans="1:9" x14ac:dyDescent="0.25">
      <c r="A46" s="41" t="s">
        <v>109</v>
      </c>
      <c r="B46" s="42">
        <v>16365.6</v>
      </c>
      <c r="C46" s="42">
        <v>27802.13</v>
      </c>
      <c r="D46" s="42">
        <v>1871.78</v>
      </c>
      <c r="E46" s="43">
        <f t="shared" si="3"/>
        <v>0.11437283081585765</v>
      </c>
      <c r="F46" s="43">
        <f t="shared" si="4"/>
        <v>6.7325057468618402E-2</v>
      </c>
    </row>
    <row r="47" spans="1:9" x14ac:dyDescent="0.25">
      <c r="A47" s="54" t="s">
        <v>110</v>
      </c>
      <c r="B47" s="55">
        <f t="shared" ref="B47:C47" si="16">SUBTOTAL(9,B48:B48)</f>
        <v>0</v>
      </c>
      <c r="C47" s="55">
        <f t="shared" si="16"/>
        <v>0.28999999999999998</v>
      </c>
      <c r="D47" s="55">
        <f>SUBTOTAL(9,D48:D48)</f>
        <v>0</v>
      </c>
      <c r="E47" s="56" t="str">
        <f t="shared" si="3"/>
        <v>-</v>
      </c>
      <c r="F47" s="56">
        <f t="shared" si="4"/>
        <v>0</v>
      </c>
    </row>
    <row r="48" spans="1:9" x14ac:dyDescent="0.25">
      <c r="A48" s="41" t="s">
        <v>111</v>
      </c>
      <c r="B48" s="42">
        <v>0</v>
      </c>
      <c r="C48" s="42">
        <v>0.28999999999999998</v>
      </c>
      <c r="D48" s="42">
        <v>0</v>
      </c>
      <c r="E48" s="43" t="str">
        <f t="shared" si="3"/>
        <v>-</v>
      </c>
      <c r="F48" s="43">
        <f t="shared" si="4"/>
        <v>0</v>
      </c>
    </row>
    <row r="49" spans="1:6" x14ac:dyDescent="0.25">
      <c r="A49" s="51" t="s">
        <v>112</v>
      </c>
      <c r="B49" s="52">
        <f t="shared" ref="B49:C49" si="17">SUBTOTAL(9,B51:B53)</f>
        <v>886.2</v>
      </c>
      <c r="C49" s="52">
        <f t="shared" si="17"/>
        <v>6868.91</v>
      </c>
      <c r="D49" s="52">
        <f>SUBTOTAL(9,D51:D53)</f>
        <v>977</v>
      </c>
      <c r="E49" s="53">
        <f t="shared" si="3"/>
        <v>1.1024599413225005</v>
      </c>
      <c r="F49" s="53">
        <f t="shared" si="4"/>
        <v>0.14223508533377202</v>
      </c>
    </row>
    <row r="50" spans="1:6" x14ac:dyDescent="0.25">
      <c r="A50" s="54" t="s">
        <v>102</v>
      </c>
      <c r="B50" s="55">
        <f>SUBTOTAL(9,B51:B51)</f>
        <v>0</v>
      </c>
      <c r="C50" s="55">
        <f>SUBTOTAL(9,C51:C51)</f>
        <v>0</v>
      </c>
      <c r="D50" s="55">
        <f>SUBTOTAL(9,D51:D51)</f>
        <v>0</v>
      </c>
      <c r="E50" s="56" t="str">
        <f t="shared" si="3"/>
        <v>-</v>
      </c>
      <c r="F50" s="56" t="str">
        <f t="shared" si="4"/>
        <v>-</v>
      </c>
    </row>
    <row r="51" spans="1:6" x14ac:dyDescent="0.25">
      <c r="A51" s="41" t="s">
        <v>103</v>
      </c>
      <c r="B51" s="42">
        <v>0</v>
      </c>
      <c r="C51" s="42">
        <v>0</v>
      </c>
      <c r="D51" s="42">
        <v>0</v>
      </c>
      <c r="E51" s="43" t="str">
        <f t="shared" si="3"/>
        <v>-</v>
      </c>
      <c r="F51" s="43" t="str">
        <f t="shared" si="4"/>
        <v>-</v>
      </c>
    </row>
    <row r="52" spans="1:6" x14ac:dyDescent="0.25">
      <c r="A52" s="54" t="s">
        <v>113</v>
      </c>
      <c r="B52" s="55">
        <f t="shared" ref="B52:C52" si="18">SUBTOTAL(9,B53:B53)</f>
        <v>886.2</v>
      </c>
      <c r="C52" s="55">
        <f t="shared" si="18"/>
        <v>6868.91</v>
      </c>
      <c r="D52" s="55">
        <f>SUBTOTAL(9,D53:D53)</f>
        <v>977</v>
      </c>
      <c r="E52" s="56">
        <f t="shared" si="3"/>
        <v>1.1024599413225005</v>
      </c>
      <c r="F52" s="56">
        <f t="shared" si="4"/>
        <v>0.14223508533377202</v>
      </c>
    </row>
    <row r="53" spans="1:6" x14ac:dyDescent="0.25">
      <c r="A53" s="41" t="s">
        <v>114</v>
      </c>
      <c r="B53" s="42">
        <v>886.2</v>
      </c>
      <c r="C53" s="42">
        <v>6868.91</v>
      </c>
      <c r="D53" s="42">
        <v>977</v>
      </c>
      <c r="E53" s="43">
        <f t="shared" si="3"/>
        <v>1.1024599413225005</v>
      </c>
      <c r="F53" s="43">
        <f t="shared" si="4"/>
        <v>0.14223508533377202</v>
      </c>
    </row>
    <row r="54" spans="1:6" x14ac:dyDescent="0.25">
      <c r="A54" s="51" t="s">
        <v>115</v>
      </c>
      <c r="B54" s="52">
        <f t="shared" ref="B54:C54" si="19">SUBTOTAL(9,B56:B58)</f>
        <v>0</v>
      </c>
      <c r="C54" s="52">
        <f t="shared" si="19"/>
        <v>4915170</v>
      </c>
      <c r="D54" s="52">
        <f>SUBTOTAL(9,D56:D58)</f>
        <v>0</v>
      </c>
      <c r="E54" s="53" t="str">
        <f t="shared" si="3"/>
        <v>-</v>
      </c>
      <c r="F54" s="53">
        <f t="shared" si="4"/>
        <v>0</v>
      </c>
    </row>
    <row r="55" spans="1:6" x14ac:dyDescent="0.25">
      <c r="A55" s="54" t="s">
        <v>102</v>
      </c>
      <c r="B55" s="55">
        <f t="shared" ref="B55:C55" si="20">SUBTOTAL(9,B56:B56)</f>
        <v>0</v>
      </c>
      <c r="C55" s="55">
        <f t="shared" si="20"/>
        <v>0</v>
      </c>
      <c r="D55" s="55">
        <f>SUBTOTAL(9,D56:D56)</f>
        <v>0</v>
      </c>
      <c r="E55" s="56" t="str">
        <f t="shared" si="3"/>
        <v>-</v>
      </c>
      <c r="F55" s="56" t="str">
        <f t="shared" si="4"/>
        <v>-</v>
      </c>
    </row>
    <row r="56" spans="1:6" x14ac:dyDescent="0.25">
      <c r="A56" s="41" t="s">
        <v>103</v>
      </c>
      <c r="B56" s="42">
        <v>0</v>
      </c>
      <c r="C56" s="42">
        <v>0</v>
      </c>
      <c r="D56" s="42">
        <v>0</v>
      </c>
      <c r="E56" s="43" t="str">
        <f t="shared" si="3"/>
        <v>-</v>
      </c>
      <c r="F56" s="43" t="str">
        <f t="shared" si="4"/>
        <v>-</v>
      </c>
    </row>
    <row r="57" spans="1:6" x14ac:dyDescent="0.25">
      <c r="A57" s="54" t="s">
        <v>116</v>
      </c>
      <c r="B57" s="55">
        <f t="shared" ref="B57:C57" si="21">SUBTOTAL(9,B58:B58)</f>
        <v>0</v>
      </c>
      <c r="C57" s="55">
        <f t="shared" si="21"/>
        <v>4915170</v>
      </c>
      <c r="D57" s="55">
        <f>SUBTOTAL(9,D58:D58)</f>
        <v>0</v>
      </c>
      <c r="E57" s="56" t="str">
        <f t="shared" si="3"/>
        <v>-</v>
      </c>
      <c r="F57" s="56">
        <f t="shared" si="4"/>
        <v>0</v>
      </c>
    </row>
    <row r="58" spans="1:6" x14ac:dyDescent="0.25">
      <c r="A58" s="41" t="s">
        <v>117</v>
      </c>
      <c r="B58" s="42">
        <v>0</v>
      </c>
      <c r="C58" s="42">
        <v>4915170</v>
      </c>
      <c r="D58" s="42">
        <v>0</v>
      </c>
      <c r="E58" s="43" t="str">
        <f t="shared" si="3"/>
        <v>-</v>
      </c>
      <c r="F58" s="43">
        <f t="shared" si="4"/>
        <v>0</v>
      </c>
    </row>
    <row r="59" spans="1:6" x14ac:dyDescent="0.25">
      <c r="A59" s="51" t="s">
        <v>118</v>
      </c>
      <c r="B59" s="52">
        <f t="shared" ref="B59:C59" si="22">SUBTOTAL(9,B61:B61)</f>
        <v>34332.400000000001</v>
      </c>
      <c r="C59" s="52">
        <f t="shared" si="22"/>
        <v>77250</v>
      </c>
      <c r="D59" s="52">
        <f>SUBTOTAL(9,D61:D61)</f>
        <v>11760</v>
      </c>
      <c r="E59" s="53">
        <f t="shared" si="3"/>
        <v>0.34253358343721962</v>
      </c>
      <c r="F59" s="53">
        <f t="shared" si="4"/>
        <v>0.15223300970873788</v>
      </c>
    </row>
    <row r="60" spans="1:6" x14ac:dyDescent="0.25">
      <c r="A60" s="54" t="s">
        <v>116</v>
      </c>
      <c r="B60" s="55">
        <f t="shared" ref="B60:C60" si="23">SUBTOTAL(9,B61:B61)</f>
        <v>34332.400000000001</v>
      </c>
      <c r="C60" s="55">
        <f t="shared" si="23"/>
        <v>77250</v>
      </c>
      <c r="D60" s="55">
        <f>SUBTOTAL(9,D61:D61)</f>
        <v>11760</v>
      </c>
      <c r="E60" s="56">
        <f t="shared" si="3"/>
        <v>0.34253358343721962</v>
      </c>
      <c r="F60" s="56">
        <f t="shared" si="4"/>
        <v>0.15223300970873788</v>
      </c>
    </row>
    <row r="61" spans="1:6" x14ac:dyDescent="0.25">
      <c r="A61" s="41" t="s">
        <v>119</v>
      </c>
      <c r="B61" s="42">
        <v>34332.400000000001</v>
      </c>
      <c r="C61" s="42">
        <v>77250</v>
      </c>
      <c r="D61" s="42">
        <v>11760</v>
      </c>
      <c r="E61" s="43">
        <f t="shared" si="3"/>
        <v>0.34253358343721962</v>
      </c>
      <c r="F61" s="43">
        <f t="shared" si="4"/>
        <v>0.15223300970873788</v>
      </c>
    </row>
    <row r="62" spans="1:6" x14ac:dyDescent="0.25">
      <c r="A62" s="51" t="s">
        <v>120</v>
      </c>
      <c r="B62" s="52">
        <f t="shared" ref="B62:C62" si="24">SUBTOTAL(9,B64:B64)</f>
        <v>0</v>
      </c>
      <c r="C62" s="52">
        <f t="shared" si="24"/>
        <v>0</v>
      </c>
      <c r="D62" s="52">
        <f>SUBTOTAL(9,D64:D64)</f>
        <v>5033534.87</v>
      </c>
      <c r="E62" s="53" t="str">
        <f t="shared" si="3"/>
        <v>-</v>
      </c>
      <c r="F62" s="53" t="str">
        <f t="shared" si="4"/>
        <v>-</v>
      </c>
    </row>
    <row r="63" spans="1:6" x14ac:dyDescent="0.25">
      <c r="A63" s="54" t="s">
        <v>116</v>
      </c>
      <c r="B63" s="55">
        <f t="shared" ref="B63:C63" si="25">SUBTOTAL(9,B64:B64)</f>
        <v>0</v>
      </c>
      <c r="C63" s="55">
        <f t="shared" si="25"/>
        <v>0</v>
      </c>
      <c r="D63" s="55">
        <f>SUBTOTAL(9,D64:D64)</f>
        <v>5033534.87</v>
      </c>
      <c r="E63" s="56" t="str">
        <f t="shared" si="3"/>
        <v>-</v>
      </c>
      <c r="F63" s="56" t="str">
        <f t="shared" si="4"/>
        <v>-</v>
      </c>
    </row>
    <row r="64" spans="1:6" x14ac:dyDescent="0.25">
      <c r="A64" s="41" t="s">
        <v>117</v>
      </c>
      <c r="B64" s="42">
        <v>0</v>
      </c>
      <c r="C64" s="42">
        <v>0</v>
      </c>
      <c r="D64" s="42">
        <v>5033534.87</v>
      </c>
      <c r="E64" s="43" t="str">
        <f t="shared" si="3"/>
        <v>-</v>
      </c>
      <c r="F64" s="43" t="str">
        <f t="shared" si="4"/>
        <v>-</v>
      </c>
    </row>
    <row r="65" spans="1:6" ht="20.100000000000001" customHeight="1" x14ac:dyDescent="0.25">
      <c r="A65" s="28" t="s">
        <v>33</v>
      </c>
      <c r="B65" s="29">
        <f t="shared" ref="B65" si="26">IFERROR(SUBTOTAL(9,B31:B64),0)</f>
        <v>933081.79999999993</v>
      </c>
      <c r="C65" s="29">
        <f>IFERROR(SUBTOTAL(9,C28:C64),0)</f>
        <v>6797258.75</v>
      </c>
      <c r="D65" s="29">
        <f>IFERROR(SUBTOTAL(9,D31:D64),0)</f>
        <v>5948401.4000000004</v>
      </c>
      <c r="E65" s="30">
        <f>IF(B65&lt;&gt;0,D65/D65,"-")</f>
        <v>1</v>
      </c>
      <c r="F65" s="30">
        <f t="shared" si="4"/>
        <v>0.87511769358493241</v>
      </c>
    </row>
    <row r="66" spans="1:6" x14ac:dyDescent="0.25">
      <c r="E66" s="14"/>
      <c r="F66" s="14"/>
    </row>
    <row r="67" spans="1:6" x14ac:dyDescent="0.25">
      <c r="C67" s="68"/>
    </row>
    <row r="68" spans="1:6" x14ac:dyDescent="0.25">
      <c r="D68" s="70"/>
    </row>
    <row r="69" spans="1:6" ht="18" x14ac:dyDescent="0.25">
      <c r="A69" s="95" t="s">
        <v>85</v>
      </c>
      <c r="B69" s="95"/>
      <c r="C69" s="95"/>
      <c r="D69" s="95"/>
      <c r="E69" s="95"/>
      <c r="F69" s="95"/>
    </row>
    <row r="70" spans="1:6" ht="29.25" customHeight="1" x14ac:dyDescent="0.25">
      <c r="A70" s="11" t="s">
        <v>82</v>
      </c>
      <c r="B70" s="12"/>
      <c r="C70" s="12"/>
      <c r="D70" s="12"/>
      <c r="E70" s="12"/>
      <c r="F70" s="12"/>
    </row>
    <row r="71" spans="1:6" ht="51.75" x14ac:dyDescent="0.25">
      <c r="A71" s="71" t="s">
        <v>29</v>
      </c>
      <c r="B71" s="13" t="s">
        <v>5</v>
      </c>
      <c r="C71" s="13" t="s">
        <v>6</v>
      </c>
      <c r="D71" s="13" t="s">
        <v>30</v>
      </c>
      <c r="E71" s="13" t="s">
        <v>31</v>
      </c>
      <c r="F71" s="13" t="s">
        <v>32</v>
      </c>
    </row>
    <row r="72" spans="1:6" x14ac:dyDescent="0.25">
      <c r="A72" s="72" t="s">
        <v>10</v>
      </c>
      <c r="B72" s="72">
        <f>COLUMN()</f>
        <v>2</v>
      </c>
      <c r="C72" s="72">
        <v>3</v>
      </c>
      <c r="D72" s="72">
        <f>COLUMN()</f>
        <v>4</v>
      </c>
      <c r="E72" s="72" t="str">
        <f>_xlfn.CONCAT(TEXT(COLUMN(),"@")," (",TEXT(D72,"@")," / ",TEXT(B72,"@"),")")</f>
        <v>5 (4 / 2)</v>
      </c>
      <c r="F72" s="72" t="str">
        <f>_xlfn.CONCAT(TEXT(COLUMN(),"@")," (",TEXT(D72,"@")," / ",TEXT(C72,"@"),")")</f>
        <v>6 (4 / 3)</v>
      </c>
    </row>
    <row r="73" spans="1:6" x14ac:dyDescent="0.25">
      <c r="A73" s="32" t="s">
        <v>83</v>
      </c>
      <c r="B73" s="33">
        <f>SUBTOTAL(9,B86:B219)</f>
        <v>2228988.8000000003</v>
      </c>
      <c r="C73" s="33">
        <f>SUBTOTAL(9,C86:C219)</f>
        <v>6797258.75</v>
      </c>
      <c r="D73" s="33">
        <f>SUBTOTAL(9,D86:D219)</f>
        <v>13577981.379999999</v>
      </c>
      <c r="E73" s="34">
        <f>IF(B73&lt;&gt;0,D73/B73,"-")</f>
        <v>6.0915431158738871</v>
      </c>
      <c r="F73" s="34">
        <f>IF(C73&lt;&gt;0,D73/C73,"-")</f>
        <v>1.9975672369394499</v>
      </c>
    </row>
    <row r="74" spans="1:6" x14ac:dyDescent="0.25">
      <c r="A74" s="59" t="s">
        <v>84</v>
      </c>
      <c r="B74" s="60"/>
      <c r="C74" s="60"/>
      <c r="D74" s="60"/>
      <c r="E74" s="61" t="str">
        <f>IF(B74&lt;&gt;0,D74/B74,"-")</f>
        <v>-</v>
      </c>
      <c r="F74" s="61" t="str">
        <f>IF(C74&lt;&gt;0,D74/C74,"-")</f>
        <v>-</v>
      </c>
    </row>
    <row r="75" spans="1:6" x14ac:dyDescent="0.25">
      <c r="A75" s="44" t="s">
        <v>86</v>
      </c>
      <c r="B75" s="45"/>
      <c r="C75" s="45"/>
      <c r="D75" s="45"/>
      <c r="E75" s="45"/>
      <c r="F75" s="45"/>
    </row>
    <row r="76" spans="1:6" x14ac:dyDescent="0.25">
      <c r="A76" s="46" t="s">
        <v>87</v>
      </c>
      <c r="B76" s="69">
        <f>+B84+B118</f>
        <v>954292.62000000011</v>
      </c>
      <c r="C76" s="69">
        <f>+C84+C118</f>
        <v>1760958</v>
      </c>
      <c r="D76" s="69">
        <f>+D84+D118</f>
        <v>907002.0900000002</v>
      </c>
      <c r="E76" s="47"/>
      <c r="F76" s="47"/>
    </row>
    <row r="77" spans="1:6" x14ac:dyDescent="0.25">
      <c r="A77" s="46" t="s">
        <v>88</v>
      </c>
      <c r="B77" s="69">
        <f>+B145</f>
        <v>21741.79</v>
      </c>
      <c r="C77" s="69">
        <f t="shared" ref="C77:D77" si="27">+C145</f>
        <v>37011.839999999997</v>
      </c>
      <c r="D77" s="69">
        <f t="shared" si="27"/>
        <v>3056.08</v>
      </c>
      <c r="E77" s="47"/>
      <c r="F77" s="47"/>
    </row>
    <row r="78" spans="1:6" x14ac:dyDescent="0.25">
      <c r="A78" s="46" t="s">
        <v>89</v>
      </c>
      <c r="B78" s="69">
        <f>+B174</f>
        <v>106.26</v>
      </c>
      <c r="C78" s="69">
        <f t="shared" ref="C78:D78" si="28">+C174</f>
        <v>6868.91</v>
      </c>
      <c r="D78" s="69">
        <f t="shared" si="28"/>
        <v>348.19</v>
      </c>
      <c r="E78" s="47"/>
      <c r="F78" s="47"/>
    </row>
    <row r="79" spans="1:6" x14ac:dyDescent="0.25">
      <c r="A79" s="46" t="s">
        <v>90</v>
      </c>
      <c r="B79" s="89">
        <f>+B188</f>
        <v>0</v>
      </c>
      <c r="C79" s="89">
        <f t="shared" ref="C79:D79" si="29">+C188</f>
        <v>4915170</v>
      </c>
      <c r="D79" s="89">
        <f t="shared" si="29"/>
        <v>3781608.73</v>
      </c>
      <c r="E79" s="47"/>
      <c r="F79" s="47"/>
    </row>
    <row r="80" spans="1:6" x14ac:dyDescent="0.25">
      <c r="A80" s="46" t="s">
        <v>91</v>
      </c>
      <c r="B80" s="69">
        <f>+B196</f>
        <v>1252848.1299999999</v>
      </c>
      <c r="C80" s="69">
        <f>+C196</f>
        <v>77250</v>
      </c>
      <c r="D80" s="69">
        <f>+D196</f>
        <v>0</v>
      </c>
      <c r="E80" s="47"/>
      <c r="F80" s="47"/>
    </row>
    <row r="81" spans="1:6" x14ac:dyDescent="0.25">
      <c r="A81" s="46" t="s">
        <v>92</v>
      </c>
      <c r="B81" s="69">
        <f>+B212</f>
        <v>0</v>
      </c>
      <c r="C81" s="69">
        <f t="shared" ref="C81:D81" si="30">+C212</f>
        <v>0</v>
      </c>
      <c r="D81" s="69">
        <f t="shared" si="30"/>
        <v>8885966.2899999991</v>
      </c>
      <c r="E81" s="47"/>
      <c r="F81" s="47"/>
    </row>
    <row r="82" spans="1:6" x14ac:dyDescent="0.25">
      <c r="A82" s="3" t="s">
        <v>93</v>
      </c>
      <c r="B82" s="2">
        <f>SUBTOTAL(9,B86:B219)</f>
        <v>2228988.8000000003</v>
      </c>
      <c r="C82" s="2">
        <f t="shared" ref="C82:D82" si="31">SUBTOTAL(9,C86:C219)</f>
        <v>6797258.75</v>
      </c>
      <c r="D82" s="2">
        <f t="shared" si="31"/>
        <v>13577981.379999999</v>
      </c>
      <c r="E82" s="1">
        <f t="shared" ref="E82:E146" si="32">IF(B82&lt;&gt;0,D82/B82,"-")</f>
        <v>6.0915431158738871</v>
      </c>
      <c r="F82" s="1">
        <f t="shared" ref="F82:F146" si="33">IF(C82&lt;&gt;0,D82/C82,"-")</f>
        <v>1.9975672369394499</v>
      </c>
    </row>
    <row r="83" spans="1:6" x14ac:dyDescent="0.25">
      <c r="A83" s="73" t="s">
        <v>189</v>
      </c>
      <c r="B83" s="74">
        <f t="shared" ref="B83:C83" si="34">SUBTOTAL(9,B86:B116)</f>
        <v>828051.74000000011</v>
      </c>
      <c r="C83" s="74">
        <f t="shared" si="34"/>
        <v>1552526</v>
      </c>
      <c r="D83" s="74">
        <f>SUBTOTAL(9,D86:D116)</f>
        <v>866128.75000000023</v>
      </c>
      <c r="E83" s="75">
        <f t="shared" si="32"/>
        <v>1.0459838536176498</v>
      </c>
      <c r="F83" s="75">
        <f t="shared" si="33"/>
        <v>0.55788357167609448</v>
      </c>
    </row>
    <row r="84" spans="1:6" x14ac:dyDescent="0.25">
      <c r="A84" s="76" t="s">
        <v>95</v>
      </c>
      <c r="B84" s="77">
        <f t="shared" ref="B84:C84" si="35">SUBTOTAL(9,B86:B116)</f>
        <v>828051.74000000011</v>
      </c>
      <c r="C84" s="77">
        <f t="shared" si="35"/>
        <v>1552526</v>
      </c>
      <c r="D84" s="77">
        <f>SUBTOTAL(9,D86:D116)</f>
        <v>866128.75000000023</v>
      </c>
      <c r="E84" s="78">
        <f t="shared" si="32"/>
        <v>1.0459838536176498</v>
      </c>
      <c r="F84" s="78">
        <f t="shared" si="33"/>
        <v>0.55788357167609448</v>
      </c>
    </row>
    <row r="85" spans="1:6" x14ac:dyDescent="0.25">
      <c r="A85" s="79" t="s">
        <v>190</v>
      </c>
      <c r="B85" s="80">
        <f t="shared" ref="B85:C85" si="36">SUBTOTAL(9,B86:B90)</f>
        <v>556517.23</v>
      </c>
      <c r="C85" s="80">
        <f t="shared" si="36"/>
        <v>1007249</v>
      </c>
      <c r="D85" s="80">
        <f>SUBTOTAL(9,D86:D90)</f>
        <v>505260.27</v>
      </c>
      <c r="E85" s="81">
        <f t="shared" si="32"/>
        <v>0.90789690374905385</v>
      </c>
      <c r="F85" s="81">
        <f t="shared" si="33"/>
        <v>0.50162399764109966</v>
      </c>
    </row>
    <row r="86" spans="1:6" x14ac:dyDescent="0.25">
      <c r="A86" s="41" t="s">
        <v>191</v>
      </c>
      <c r="B86" s="42">
        <v>463549.07</v>
      </c>
      <c r="C86" s="42">
        <v>833549</v>
      </c>
      <c r="D86" s="42">
        <v>419293.73</v>
      </c>
      <c r="E86" s="43">
        <f t="shared" si="32"/>
        <v>0.90452933062728391</v>
      </c>
      <c r="F86" s="43">
        <f t="shared" si="33"/>
        <v>0.50302229383035668</v>
      </c>
    </row>
    <row r="87" spans="1:6" x14ac:dyDescent="0.25">
      <c r="A87" s="41" t="s">
        <v>192</v>
      </c>
      <c r="B87" s="42">
        <v>1684.38</v>
      </c>
      <c r="C87" s="42">
        <v>4480</v>
      </c>
      <c r="D87" s="42">
        <v>1835.38</v>
      </c>
      <c r="E87" s="43">
        <f t="shared" si="32"/>
        <v>1.089647229247557</v>
      </c>
      <c r="F87" s="43">
        <f t="shared" si="33"/>
        <v>0.40968303571428571</v>
      </c>
    </row>
    <row r="88" spans="1:6" x14ac:dyDescent="0.25">
      <c r="A88" s="41" t="s">
        <v>193</v>
      </c>
      <c r="B88" s="42">
        <v>0</v>
      </c>
      <c r="C88" s="42">
        <v>806</v>
      </c>
      <c r="D88" s="42">
        <v>0</v>
      </c>
      <c r="E88" s="43" t="str">
        <f t="shared" si="32"/>
        <v>-</v>
      </c>
      <c r="F88" s="43">
        <f t="shared" si="33"/>
        <v>0</v>
      </c>
    </row>
    <row r="89" spans="1:6" x14ac:dyDescent="0.25">
      <c r="A89" s="41" t="s">
        <v>194</v>
      </c>
      <c r="B89" s="42">
        <v>14407.08</v>
      </c>
      <c r="C89" s="42">
        <v>25980</v>
      </c>
      <c r="D89" s="42">
        <v>16389.39</v>
      </c>
      <c r="E89" s="43">
        <f t="shared" si="32"/>
        <v>1.1375927668896126</v>
      </c>
      <c r="F89" s="43">
        <f t="shared" si="33"/>
        <v>0.63084642032332561</v>
      </c>
    </row>
    <row r="90" spans="1:6" x14ac:dyDescent="0.25">
      <c r="A90" s="41" t="s">
        <v>195</v>
      </c>
      <c r="B90" s="42">
        <v>76876.7</v>
      </c>
      <c r="C90" s="42">
        <v>142434</v>
      </c>
      <c r="D90" s="42">
        <v>67741.77</v>
      </c>
      <c r="E90" s="43">
        <f t="shared" si="32"/>
        <v>0.88117426996736337</v>
      </c>
      <c r="F90" s="43">
        <f t="shared" si="33"/>
        <v>0.47560112051897724</v>
      </c>
    </row>
    <row r="91" spans="1:6" x14ac:dyDescent="0.25">
      <c r="A91" s="79" t="s">
        <v>196</v>
      </c>
      <c r="B91" s="80">
        <f t="shared" ref="B91:C91" si="37">SUBTOTAL(9,B92:B113)</f>
        <v>270999.24</v>
      </c>
      <c r="C91" s="80">
        <f t="shared" si="37"/>
        <v>544328</v>
      </c>
      <c r="D91" s="80">
        <f>SUBTOTAL(9,D92:D113)</f>
        <v>360366.99999999994</v>
      </c>
      <c r="E91" s="81">
        <f t="shared" si="32"/>
        <v>1.329771256923082</v>
      </c>
      <c r="F91" s="81">
        <f t="shared" si="33"/>
        <v>0.66204016695815748</v>
      </c>
    </row>
    <row r="92" spans="1:6" x14ac:dyDescent="0.25">
      <c r="A92" s="41" t="s">
        <v>197</v>
      </c>
      <c r="B92" s="42">
        <v>131.19999999999999</v>
      </c>
      <c r="C92" s="42">
        <v>3544</v>
      </c>
      <c r="D92" s="42">
        <v>781.8</v>
      </c>
      <c r="E92" s="43">
        <f t="shared" si="32"/>
        <v>5.9588414634146343</v>
      </c>
      <c r="F92" s="43">
        <f t="shared" si="33"/>
        <v>0.22059819413092549</v>
      </c>
    </row>
    <row r="93" spans="1:6" x14ac:dyDescent="0.25">
      <c r="A93" s="41" t="s">
        <v>198</v>
      </c>
      <c r="B93" s="42">
        <v>9951.3799999999992</v>
      </c>
      <c r="C93" s="42">
        <v>19000</v>
      </c>
      <c r="D93" s="42">
        <v>9485.2199999999993</v>
      </c>
      <c r="E93" s="43">
        <f t="shared" si="32"/>
        <v>0.9531562456664302</v>
      </c>
      <c r="F93" s="43">
        <f t="shared" si="33"/>
        <v>0.49922210526315786</v>
      </c>
    </row>
    <row r="94" spans="1:6" x14ac:dyDescent="0.25">
      <c r="A94" s="41" t="s">
        <v>199</v>
      </c>
      <c r="B94" s="42">
        <v>187.5</v>
      </c>
      <c r="C94" s="42">
        <v>664</v>
      </c>
      <c r="D94" s="42">
        <v>704</v>
      </c>
      <c r="E94" s="43">
        <f t="shared" si="32"/>
        <v>3.7546666666666666</v>
      </c>
      <c r="F94" s="43">
        <f t="shared" si="33"/>
        <v>1.0602409638554218</v>
      </c>
    </row>
    <row r="95" spans="1:6" x14ac:dyDescent="0.25">
      <c r="A95" s="41" t="s">
        <v>200</v>
      </c>
      <c r="B95" s="42">
        <v>109</v>
      </c>
      <c r="C95" s="42">
        <v>266</v>
      </c>
      <c r="D95" s="42">
        <v>566.70000000000005</v>
      </c>
      <c r="E95" s="43">
        <f t="shared" si="32"/>
        <v>5.1990825688073397</v>
      </c>
      <c r="F95" s="43">
        <f t="shared" si="33"/>
        <v>2.130451127819549</v>
      </c>
    </row>
    <row r="96" spans="1:6" x14ac:dyDescent="0.25">
      <c r="A96" s="41" t="s">
        <v>201</v>
      </c>
      <c r="B96" s="42">
        <v>7187.96</v>
      </c>
      <c r="C96" s="42">
        <v>9021</v>
      </c>
      <c r="D96" s="42">
        <v>6919.99</v>
      </c>
      <c r="E96" s="43">
        <f t="shared" si="32"/>
        <v>0.96271960333669071</v>
      </c>
      <c r="F96" s="43">
        <f t="shared" si="33"/>
        <v>0.7670978827181022</v>
      </c>
    </row>
    <row r="97" spans="1:6" x14ac:dyDescent="0.25">
      <c r="A97" s="41" t="s">
        <v>202</v>
      </c>
      <c r="B97" s="42">
        <v>29177.65</v>
      </c>
      <c r="C97" s="42">
        <v>100000</v>
      </c>
      <c r="D97" s="42">
        <v>91086.13</v>
      </c>
      <c r="E97" s="43">
        <f t="shared" si="32"/>
        <v>3.1217774563749994</v>
      </c>
      <c r="F97" s="43">
        <f t="shared" si="33"/>
        <v>0.9108613000000001</v>
      </c>
    </row>
    <row r="98" spans="1:6" x14ac:dyDescent="0.25">
      <c r="A98" s="41" t="s">
        <v>203</v>
      </c>
      <c r="B98" s="42">
        <v>2998.33</v>
      </c>
      <c r="C98" s="42">
        <v>5044</v>
      </c>
      <c r="D98" s="42">
        <v>918.41</v>
      </c>
      <c r="E98" s="43">
        <f t="shared" si="32"/>
        <v>0.30630717766223198</v>
      </c>
      <c r="F98" s="43">
        <f t="shared" si="33"/>
        <v>0.1820796986518636</v>
      </c>
    </row>
    <row r="99" spans="1:6" x14ac:dyDescent="0.25">
      <c r="A99" s="41" t="s">
        <v>204</v>
      </c>
      <c r="B99" s="42">
        <v>104.97</v>
      </c>
      <c r="C99" s="42">
        <v>1327</v>
      </c>
      <c r="D99" s="42">
        <v>104.68</v>
      </c>
      <c r="E99" s="43">
        <f t="shared" si="32"/>
        <v>0.99723730589692305</v>
      </c>
      <c r="F99" s="43">
        <f t="shared" si="33"/>
        <v>7.8884702336096457E-2</v>
      </c>
    </row>
    <row r="100" spans="1:6" x14ac:dyDescent="0.25">
      <c r="A100" s="41" t="s">
        <v>205</v>
      </c>
      <c r="B100" s="42">
        <v>0</v>
      </c>
      <c r="C100" s="42">
        <v>418</v>
      </c>
      <c r="D100" s="42">
        <v>362.39</v>
      </c>
      <c r="E100" s="43" t="str">
        <f t="shared" si="32"/>
        <v>-</v>
      </c>
      <c r="F100" s="43">
        <f t="shared" si="33"/>
        <v>0.86696172248803827</v>
      </c>
    </row>
    <row r="101" spans="1:6" x14ac:dyDescent="0.25">
      <c r="A101" s="41" t="s">
        <v>206</v>
      </c>
      <c r="B101" s="42">
        <v>4639.53</v>
      </c>
      <c r="C101" s="42">
        <v>8229</v>
      </c>
      <c r="D101" s="42">
        <v>4720.53</v>
      </c>
      <c r="E101" s="43">
        <f t="shared" si="32"/>
        <v>1.0174586649940836</v>
      </c>
      <c r="F101" s="43">
        <f t="shared" si="33"/>
        <v>0.57364564345606994</v>
      </c>
    </row>
    <row r="102" spans="1:6" x14ac:dyDescent="0.25">
      <c r="A102" s="41" t="s">
        <v>207</v>
      </c>
      <c r="B102" s="42">
        <v>21046.240000000002</v>
      </c>
      <c r="C102" s="42">
        <v>19643</v>
      </c>
      <c r="D102" s="42">
        <v>21132.05</v>
      </c>
      <c r="E102" s="43">
        <f t="shared" si="32"/>
        <v>1.0040772128418187</v>
      </c>
      <c r="F102" s="43">
        <f t="shared" si="33"/>
        <v>1.0758056305045054</v>
      </c>
    </row>
    <row r="103" spans="1:6" x14ac:dyDescent="0.25">
      <c r="A103" s="41" t="s">
        <v>208</v>
      </c>
      <c r="B103" s="42">
        <v>746.55</v>
      </c>
      <c r="C103" s="42">
        <v>9641</v>
      </c>
      <c r="D103" s="42">
        <v>414.77</v>
      </c>
      <c r="E103" s="43">
        <f t="shared" si="32"/>
        <v>0.55558234545576324</v>
      </c>
      <c r="F103" s="43">
        <f t="shared" si="33"/>
        <v>4.3021470801784048E-2</v>
      </c>
    </row>
    <row r="104" spans="1:6" x14ac:dyDescent="0.25">
      <c r="A104" s="41" t="s">
        <v>209</v>
      </c>
      <c r="B104" s="42">
        <v>1923.9</v>
      </c>
      <c r="C104" s="42">
        <v>8162</v>
      </c>
      <c r="D104" s="42">
        <v>5810.05</v>
      </c>
      <c r="E104" s="43">
        <f t="shared" si="32"/>
        <v>3.0199334684754926</v>
      </c>
      <c r="F104" s="43">
        <f t="shared" si="33"/>
        <v>0.71184146042636609</v>
      </c>
    </row>
    <row r="105" spans="1:6" x14ac:dyDescent="0.25">
      <c r="A105" s="41" t="s">
        <v>210</v>
      </c>
      <c r="B105" s="42">
        <v>42403.45</v>
      </c>
      <c r="C105" s="42">
        <v>98878</v>
      </c>
      <c r="D105" s="42">
        <v>40582.14</v>
      </c>
      <c r="E105" s="43">
        <f t="shared" si="32"/>
        <v>0.95704807038106576</v>
      </c>
      <c r="F105" s="43">
        <f t="shared" si="33"/>
        <v>0.41042638402880316</v>
      </c>
    </row>
    <row r="106" spans="1:6" x14ac:dyDescent="0.25">
      <c r="A106" s="41" t="s">
        <v>211</v>
      </c>
      <c r="B106" s="42">
        <v>3840</v>
      </c>
      <c r="C106" s="42">
        <v>5255</v>
      </c>
      <c r="D106" s="42">
        <v>1280</v>
      </c>
      <c r="E106" s="43">
        <f t="shared" si="32"/>
        <v>0.33333333333333331</v>
      </c>
      <c r="F106" s="43">
        <f t="shared" si="33"/>
        <v>0.24357754519505234</v>
      </c>
    </row>
    <row r="107" spans="1:6" x14ac:dyDescent="0.25">
      <c r="A107" s="41" t="s">
        <v>212</v>
      </c>
      <c r="B107" s="42">
        <v>10600.88</v>
      </c>
      <c r="C107" s="42">
        <v>23828</v>
      </c>
      <c r="D107" s="42">
        <v>5607.5</v>
      </c>
      <c r="E107" s="43">
        <f t="shared" si="32"/>
        <v>0.52896551984363571</v>
      </c>
      <c r="F107" s="43">
        <f t="shared" si="33"/>
        <v>0.2353323820715125</v>
      </c>
    </row>
    <row r="108" spans="1:6" x14ac:dyDescent="0.25">
      <c r="A108" s="41" t="s">
        <v>213</v>
      </c>
      <c r="B108" s="42">
        <v>11717.05</v>
      </c>
      <c r="C108" s="42">
        <v>24275</v>
      </c>
      <c r="D108" s="42">
        <v>14815.88</v>
      </c>
      <c r="E108" s="43">
        <f t="shared" si="32"/>
        <v>1.2644718593844013</v>
      </c>
      <c r="F108" s="43">
        <f t="shared" si="33"/>
        <v>0.61033491246137994</v>
      </c>
    </row>
    <row r="109" spans="1:6" x14ac:dyDescent="0.25">
      <c r="A109" s="41" t="s">
        <v>214</v>
      </c>
      <c r="B109" s="42">
        <v>115566.78</v>
      </c>
      <c r="C109" s="42">
        <v>189423</v>
      </c>
      <c r="D109" s="42">
        <v>145724.96</v>
      </c>
      <c r="E109" s="43">
        <f t="shared" si="32"/>
        <v>1.2609589018574368</v>
      </c>
      <c r="F109" s="43">
        <f t="shared" si="33"/>
        <v>0.76930974591258716</v>
      </c>
    </row>
    <row r="110" spans="1:6" x14ac:dyDescent="0.25">
      <c r="A110" s="41" t="s">
        <v>215</v>
      </c>
      <c r="B110" s="42">
        <v>6562.06</v>
      </c>
      <c r="C110" s="42">
        <v>14565</v>
      </c>
      <c r="D110" s="42">
        <v>7964.16</v>
      </c>
      <c r="E110" s="43">
        <f t="shared" si="32"/>
        <v>1.2136676592411528</v>
      </c>
      <c r="F110" s="43">
        <f t="shared" si="33"/>
        <v>0.54680123583934093</v>
      </c>
    </row>
    <row r="111" spans="1:6" x14ac:dyDescent="0.25">
      <c r="A111" s="41" t="s">
        <v>216</v>
      </c>
      <c r="B111" s="42">
        <v>485</v>
      </c>
      <c r="C111" s="42">
        <v>663</v>
      </c>
      <c r="D111" s="42">
        <v>13.27</v>
      </c>
      <c r="E111" s="43">
        <f t="shared" si="32"/>
        <v>2.7360824742268041E-2</v>
      </c>
      <c r="F111" s="43">
        <f t="shared" si="33"/>
        <v>2.0015082956259426E-2</v>
      </c>
    </row>
    <row r="112" spans="1:6" x14ac:dyDescent="0.25">
      <c r="A112" s="41" t="s">
        <v>217</v>
      </c>
      <c r="B112" s="42">
        <v>1619.81</v>
      </c>
      <c r="C112" s="42">
        <v>2349</v>
      </c>
      <c r="D112" s="42">
        <v>1372.37</v>
      </c>
      <c r="E112" s="43">
        <f t="shared" si="32"/>
        <v>0.84724134312048938</v>
      </c>
      <c r="F112" s="43">
        <f t="shared" si="33"/>
        <v>0.58423584504044268</v>
      </c>
    </row>
    <row r="113" spans="1:8" x14ac:dyDescent="0.25">
      <c r="A113" s="41" t="s">
        <v>218</v>
      </c>
      <c r="B113" s="42">
        <v>0</v>
      </c>
      <c r="C113" s="42">
        <v>133</v>
      </c>
      <c r="D113" s="42">
        <v>0</v>
      </c>
      <c r="E113" s="43" t="str">
        <f t="shared" si="32"/>
        <v>-</v>
      </c>
      <c r="F113" s="43">
        <f t="shared" si="33"/>
        <v>0</v>
      </c>
    </row>
    <row r="114" spans="1:8" x14ac:dyDescent="0.25">
      <c r="A114" s="79" t="s">
        <v>219</v>
      </c>
      <c r="B114" s="80">
        <f t="shared" ref="B114:C114" si="38">SUBTOTAL(9,B115:B116)</f>
        <v>535.27</v>
      </c>
      <c r="C114" s="80">
        <f t="shared" si="38"/>
        <v>949</v>
      </c>
      <c r="D114" s="80">
        <f>SUBTOTAL(9,D115:D116)</f>
        <v>501.48</v>
      </c>
      <c r="E114" s="81">
        <f t="shared" si="32"/>
        <v>0.93687297999140629</v>
      </c>
      <c r="F114" s="81">
        <f t="shared" si="33"/>
        <v>0.52842992623814544</v>
      </c>
    </row>
    <row r="115" spans="1:8" x14ac:dyDescent="0.25">
      <c r="A115" s="41" t="s">
        <v>220</v>
      </c>
      <c r="B115" s="42">
        <v>535.27</v>
      </c>
      <c r="C115" s="42">
        <v>934</v>
      </c>
      <c r="D115" s="42">
        <v>501.48</v>
      </c>
      <c r="E115" s="43">
        <f t="shared" si="32"/>
        <v>0.93687297999140629</v>
      </c>
      <c r="F115" s="43">
        <f t="shared" si="33"/>
        <v>0.53691648822269811</v>
      </c>
    </row>
    <row r="116" spans="1:8" x14ac:dyDescent="0.25">
      <c r="A116" s="41" t="s">
        <v>221</v>
      </c>
      <c r="B116" s="42">
        <v>0</v>
      </c>
      <c r="C116" s="42">
        <v>15</v>
      </c>
      <c r="D116" s="42">
        <v>0</v>
      </c>
      <c r="E116" s="43" t="str">
        <f t="shared" si="32"/>
        <v>-</v>
      </c>
      <c r="F116" s="43">
        <f t="shared" si="33"/>
        <v>0</v>
      </c>
    </row>
    <row r="117" spans="1:8" x14ac:dyDescent="0.25">
      <c r="A117" s="73" t="s">
        <v>222</v>
      </c>
      <c r="B117" s="74">
        <f t="shared" ref="B117:C117" si="39">SUBTOTAL(9,B120:B143)</f>
        <v>126240.88</v>
      </c>
      <c r="C117" s="74">
        <f t="shared" si="39"/>
        <v>208432</v>
      </c>
      <c r="D117" s="74">
        <f>SUBTOTAL(9,D120:D143)</f>
        <v>40873.339999999997</v>
      </c>
      <c r="E117" s="75">
        <f t="shared" si="32"/>
        <v>0.32377261628721216</v>
      </c>
      <c r="F117" s="75">
        <f t="shared" si="33"/>
        <v>0.19609915943809011</v>
      </c>
    </row>
    <row r="118" spans="1:8" x14ac:dyDescent="0.25">
      <c r="A118" s="76" t="s">
        <v>95</v>
      </c>
      <c r="B118" s="77">
        <f>SUBTOTAL(9,B120:B143)</f>
        <v>126240.88</v>
      </c>
      <c r="C118" s="77">
        <f t="shared" ref="C118" si="40">SUBTOTAL(9,C120:C143)</f>
        <v>208432</v>
      </c>
      <c r="D118" s="77">
        <f>SUBTOTAL(9,D120:D143)</f>
        <v>40873.339999999997</v>
      </c>
      <c r="E118" s="78">
        <f t="shared" si="32"/>
        <v>0.32377261628721216</v>
      </c>
      <c r="F118" s="78">
        <f t="shared" si="33"/>
        <v>0.19609915943809011</v>
      </c>
      <c r="H118">
        <f>100-19.61</f>
        <v>80.39</v>
      </c>
    </row>
    <row r="119" spans="1:8" x14ac:dyDescent="0.25">
      <c r="A119" s="79" t="s">
        <v>196</v>
      </c>
      <c r="B119" s="80">
        <f t="shared" ref="B119:C119" si="41">SUBTOTAL(9,B120:B133)</f>
        <v>96504.24</v>
      </c>
      <c r="C119" s="80">
        <f t="shared" si="41"/>
        <v>147126</v>
      </c>
      <c r="D119" s="80">
        <f>SUBTOTAL(9,D120:D133)</f>
        <v>9110.7199999999993</v>
      </c>
      <c r="E119" s="81">
        <f t="shared" si="32"/>
        <v>9.4407458159351323E-2</v>
      </c>
      <c r="F119" s="81">
        <f t="shared" si="33"/>
        <v>6.1924608838682484E-2</v>
      </c>
    </row>
    <row r="120" spans="1:8" x14ac:dyDescent="0.25">
      <c r="A120" s="41" t="s">
        <v>197</v>
      </c>
      <c r="B120" s="42">
        <v>0</v>
      </c>
      <c r="C120" s="42">
        <v>8210</v>
      </c>
      <c r="D120" s="42">
        <v>1963.28</v>
      </c>
      <c r="E120" s="43" t="str">
        <f t="shared" si="32"/>
        <v>-</v>
      </c>
      <c r="F120" s="43">
        <f t="shared" si="33"/>
        <v>0.23913276492082824</v>
      </c>
    </row>
    <row r="121" spans="1:8" x14ac:dyDescent="0.25">
      <c r="A121" s="41" t="s">
        <v>201</v>
      </c>
      <c r="B121" s="42">
        <v>6754.24</v>
      </c>
      <c r="C121" s="42">
        <v>28633</v>
      </c>
      <c r="D121" s="42">
        <v>855.53</v>
      </c>
      <c r="E121" s="43">
        <f t="shared" si="32"/>
        <v>0.12666562041029042</v>
      </c>
      <c r="F121" s="43">
        <f t="shared" si="33"/>
        <v>2.9879160409317918E-2</v>
      </c>
    </row>
    <row r="122" spans="1:8" x14ac:dyDescent="0.25">
      <c r="A122" s="41" t="s">
        <v>223</v>
      </c>
      <c r="B122" s="42">
        <v>4161</v>
      </c>
      <c r="C122" s="42">
        <v>3000</v>
      </c>
      <c r="D122" s="42">
        <v>0</v>
      </c>
      <c r="E122" s="43">
        <f t="shared" si="32"/>
        <v>0</v>
      </c>
      <c r="F122" s="43">
        <f t="shared" si="33"/>
        <v>0</v>
      </c>
    </row>
    <row r="123" spans="1:8" x14ac:dyDescent="0.25">
      <c r="A123" s="41" t="s">
        <v>203</v>
      </c>
      <c r="B123" s="42">
        <v>1436.06</v>
      </c>
      <c r="C123" s="42">
        <v>0</v>
      </c>
      <c r="D123" s="42">
        <v>0</v>
      </c>
      <c r="E123" s="43">
        <f t="shared" si="32"/>
        <v>0</v>
      </c>
      <c r="F123" s="43" t="str">
        <f t="shared" si="33"/>
        <v>-</v>
      </c>
    </row>
    <row r="124" spans="1:8" x14ac:dyDescent="0.25">
      <c r="A124" s="41" t="s">
        <v>204</v>
      </c>
      <c r="B124" s="42">
        <v>0</v>
      </c>
      <c r="C124" s="42">
        <v>2783</v>
      </c>
      <c r="D124" s="42">
        <v>423.5</v>
      </c>
      <c r="E124" s="43" t="str">
        <f t="shared" si="32"/>
        <v>-</v>
      </c>
      <c r="F124" s="43">
        <f t="shared" si="33"/>
        <v>0.15217391304347827</v>
      </c>
    </row>
    <row r="125" spans="1:8" x14ac:dyDescent="0.25">
      <c r="A125" s="41" t="s">
        <v>206</v>
      </c>
      <c r="B125" s="42">
        <v>28050</v>
      </c>
      <c r="C125" s="42">
        <v>0</v>
      </c>
      <c r="D125" s="42">
        <v>0</v>
      </c>
      <c r="E125" s="43">
        <f t="shared" si="32"/>
        <v>0</v>
      </c>
      <c r="F125" s="43" t="str">
        <f t="shared" si="33"/>
        <v>-</v>
      </c>
    </row>
    <row r="126" spans="1:8" x14ac:dyDescent="0.25">
      <c r="A126" s="41" t="s">
        <v>207</v>
      </c>
      <c r="B126" s="42">
        <v>5212.4399999999996</v>
      </c>
      <c r="C126" s="42">
        <v>2900</v>
      </c>
      <c r="D126" s="42">
        <v>0</v>
      </c>
      <c r="E126" s="43">
        <f t="shared" si="32"/>
        <v>0</v>
      </c>
      <c r="F126" s="43">
        <f t="shared" si="33"/>
        <v>0</v>
      </c>
    </row>
    <row r="127" spans="1:8" x14ac:dyDescent="0.25">
      <c r="A127" s="41" t="s">
        <v>208</v>
      </c>
      <c r="B127" s="42">
        <v>475</v>
      </c>
      <c r="C127" s="42">
        <v>15000</v>
      </c>
      <c r="D127" s="42">
        <v>0</v>
      </c>
      <c r="E127" s="43">
        <f t="shared" si="32"/>
        <v>0</v>
      </c>
      <c r="F127" s="43">
        <f t="shared" si="33"/>
        <v>0</v>
      </c>
    </row>
    <row r="128" spans="1:8" x14ac:dyDescent="0.25">
      <c r="A128" s="41" t="s">
        <v>210</v>
      </c>
      <c r="B128" s="42">
        <v>1175</v>
      </c>
      <c r="C128" s="42">
        <v>1250</v>
      </c>
      <c r="D128" s="42">
        <v>0</v>
      </c>
      <c r="E128" s="43">
        <f t="shared" si="32"/>
        <v>0</v>
      </c>
      <c r="F128" s="43">
        <f t="shared" si="33"/>
        <v>0</v>
      </c>
    </row>
    <row r="129" spans="1:6" x14ac:dyDescent="0.25">
      <c r="A129" s="41" t="s">
        <v>212</v>
      </c>
      <c r="B129" s="42">
        <v>35648.160000000003</v>
      </c>
      <c r="C129" s="42">
        <v>37800</v>
      </c>
      <c r="D129" s="42">
        <v>1489.18</v>
      </c>
      <c r="E129" s="43">
        <f t="shared" si="32"/>
        <v>4.1774386111372928E-2</v>
      </c>
      <c r="F129" s="43">
        <f t="shared" si="33"/>
        <v>3.9396296296296297E-2</v>
      </c>
    </row>
    <row r="130" spans="1:6" x14ac:dyDescent="0.25">
      <c r="A130" s="41" t="s">
        <v>214</v>
      </c>
      <c r="B130" s="42">
        <v>13587.04</v>
      </c>
      <c r="C130" s="42">
        <v>46750</v>
      </c>
      <c r="D130" s="42">
        <v>4379.2299999999996</v>
      </c>
      <c r="E130" s="43">
        <f t="shared" si="32"/>
        <v>0.32230934773136749</v>
      </c>
      <c r="F130" s="43">
        <f t="shared" si="33"/>
        <v>9.3673368983957214E-2</v>
      </c>
    </row>
    <row r="131" spans="1:6" x14ac:dyDescent="0.25">
      <c r="A131" s="41" t="s">
        <v>215</v>
      </c>
      <c r="B131" s="42">
        <v>0</v>
      </c>
      <c r="C131" s="42">
        <v>0</v>
      </c>
      <c r="D131" s="42">
        <v>0</v>
      </c>
      <c r="E131" s="43" t="str">
        <f t="shared" si="32"/>
        <v>-</v>
      </c>
      <c r="F131" s="43" t="str">
        <f t="shared" si="33"/>
        <v>-</v>
      </c>
    </row>
    <row r="132" spans="1:6" x14ac:dyDescent="0.25">
      <c r="A132" s="41" t="s">
        <v>224</v>
      </c>
      <c r="B132" s="42">
        <v>0</v>
      </c>
      <c r="C132" s="42">
        <v>600</v>
      </c>
      <c r="D132" s="42">
        <v>0</v>
      </c>
      <c r="E132" s="43" t="str">
        <f t="shared" si="32"/>
        <v>-</v>
      </c>
      <c r="F132" s="43">
        <f t="shared" si="33"/>
        <v>0</v>
      </c>
    </row>
    <row r="133" spans="1:6" x14ac:dyDescent="0.25">
      <c r="A133" s="41" t="s">
        <v>217</v>
      </c>
      <c r="B133" s="42">
        <v>5.3</v>
      </c>
      <c r="C133" s="42">
        <v>200</v>
      </c>
      <c r="D133" s="42">
        <v>0</v>
      </c>
      <c r="E133" s="43">
        <f t="shared" si="32"/>
        <v>0</v>
      </c>
      <c r="F133" s="43">
        <f t="shared" si="33"/>
        <v>0</v>
      </c>
    </row>
    <row r="134" spans="1:6" x14ac:dyDescent="0.25">
      <c r="A134" s="79" t="s">
        <v>225</v>
      </c>
      <c r="B134" s="80">
        <f>SUBTOTAL(9,B135:B137)</f>
        <v>10120</v>
      </c>
      <c r="C134" s="80">
        <f>SUBTOTAL(9,C135:C137)</f>
        <v>17000</v>
      </c>
      <c r="D134" s="80">
        <f>SUBTOTAL(9,D135:D137)</f>
        <v>0</v>
      </c>
      <c r="E134" s="81">
        <f t="shared" si="32"/>
        <v>0</v>
      </c>
      <c r="F134" s="81">
        <f t="shared" si="33"/>
        <v>0</v>
      </c>
    </row>
    <row r="135" spans="1:6" x14ac:dyDescent="0.25">
      <c r="A135" s="41" t="s">
        <v>226</v>
      </c>
      <c r="B135" s="83">
        <v>1995</v>
      </c>
      <c r="C135" s="82">
        <v>0</v>
      </c>
      <c r="D135" s="83">
        <v>0</v>
      </c>
      <c r="E135" s="43">
        <f t="shared" si="32"/>
        <v>0</v>
      </c>
      <c r="F135" s="43" t="str">
        <f t="shared" si="33"/>
        <v>-</v>
      </c>
    </row>
    <row r="136" spans="1:6" x14ac:dyDescent="0.25">
      <c r="A136" s="41" t="s">
        <v>227</v>
      </c>
      <c r="B136" s="83">
        <v>8125</v>
      </c>
      <c r="C136" s="82">
        <v>0</v>
      </c>
      <c r="D136" s="83">
        <v>0</v>
      </c>
      <c r="E136" s="43">
        <f t="shared" si="32"/>
        <v>0</v>
      </c>
      <c r="F136" s="43" t="str">
        <f t="shared" si="33"/>
        <v>-</v>
      </c>
    </row>
    <row r="137" spans="1:6" x14ac:dyDescent="0.25">
      <c r="A137" s="41" t="s">
        <v>228</v>
      </c>
      <c r="B137" s="83">
        <v>0</v>
      </c>
      <c r="C137" s="82">
        <v>17000</v>
      </c>
      <c r="D137" s="83">
        <v>0</v>
      </c>
      <c r="E137" s="43" t="str">
        <f t="shared" si="32"/>
        <v>-</v>
      </c>
      <c r="F137" s="43">
        <f t="shared" si="33"/>
        <v>0</v>
      </c>
    </row>
    <row r="138" spans="1:6" x14ac:dyDescent="0.25">
      <c r="A138" s="79" t="s">
        <v>229</v>
      </c>
      <c r="B138" s="80">
        <f>SUBTOTAL(9,B139:B143)</f>
        <v>19616.64</v>
      </c>
      <c r="C138" s="80">
        <f>SUBTOTAL(9,C139:C143)</f>
        <v>44306</v>
      </c>
      <c r="D138" s="80">
        <f>SUBTOTAL(9,D139:D143)</f>
        <v>31762.620000000003</v>
      </c>
      <c r="E138" s="81">
        <f t="shared" si="32"/>
        <v>1.6191671968288148</v>
      </c>
      <c r="F138" s="81">
        <f t="shared" si="33"/>
        <v>0.71689206879429423</v>
      </c>
    </row>
    <row r="139" spans="1:6" x14ac:dyDescent="0.25">
      <c r="A139" s="41" t="s">
        <v>230</v>
      </c>
      <c r="B139" s="42">
        <v>16835.189999999999</v>
      </c>
      <c r="C139" s="42">
        <v>23806</v>
      </c>
      <c r="D139" s="42">
        <v>9600.1200000000008</v>
      </c>
      <c r="E139" s="43">
        <f t="shared" si="32"/>
        <v>0.57024126249837404</v>
      </c>
      <c r="F139" s="43">
        <f t="shared" si="33"/>
        <v>0.4032647231790305</v>
      </c>
    </row>
    <row r="140" spans="1:6" x14ac:dyDescent="0.25">
      <c r="A140" s="41" t="s">
        <v>231</v>
      </c>
      <c r="B140" s="42">
        <v>2234.1999999999998</v>
      </c>
      <c r="C140" s="42">
        <v>0</v>
      </c>
      <c r="D140" s="42">
        <v>0</v>
      </c>
      <c r="E140" s="43">
        <f t="shared" si="32"/>
        <v>0</v>
      </c>
      <c r="F140" s="43" t="str">
        <f t="shared" si="33"/>
        <v>-</v>
      </c>
    </row>
    <row r="141" spans="1:6" x14ac:dyDescent="0.25">
      <c r="A141" s="41" t="s">
        <v>232</v>
      </c>
      <c r="B141" s="42">
        <v>547.25</v>
      </c>
      <c r="C141" s="42">
        <v>0</v>
      </c>
      <c r="D141" s="42">
        <v>0</v>
      </c>
      <c r="E141" s="43">
        <f t="shared" si="32"/>
        <v>0</v>
      </c>
      <c r="F141" s="43" t="str">
        <f t="shared" si="33"/>
        <v>-</v>
      </c>
    </row>
    <row r="142" spans="1:6" x14ac:dyDescent="0.25">
      <c r="A142" s="41" t="s">
        <v>241</v>
      </c>
      <c r="B142" s="42">
        <v>0</v>
      </c>
      <c r="C142" s="42">
        <v>2500</v>
      </c>
      <c r="D142" s="42">
        <v>0</v>
      </c>
      <c r="E142" s="43" t="str">
        <f t="shared" si="32"/>
        <v>-</v>
      </c>
      <c r="F142" s="43">
        <f t="shared" si="33"/>
        <v>0</v>
      </c>
    </row>
    <row r="143" spans="1:6" x14ac:dyDescent="0.25">
      <c r="A143" s="41" t="s">
        <v>233</v>
      </c>
      <c r="B143" s="42">
        <v>0</v>
      </c>
      <c r="C143" s="42">
        <v>18000</v>
      </c>
      <c r="D143" s="42">
        <v>22162.5</v>
      </c>
      <c r="E143" s="43" t="str">
        <f t="shared" si="32"/>
        <v>-</v>
      </c>
      <c r="F143" s="43">
        <f t="shared" si="33"/>
        <v>1.23125</v>
      </c>
    </row>
    <row r="144" spans="1:6" x14ac:dyDescent="0.25">
      <c r="A144" s="73" t="s">
        <v>234</v>
      </c>
      <c r="B144" s="74">
        <f t="shared" ref="B144:C144" si="42">SUBTOTAL(9,B147:B219)</f>
        <v>1274696.1800000002</v>
      </c>
      <c r="C144" s="74">
        <f t="shared" si="42"/>
        <v>5036300.75</v>
      </c>
      <c r="D144" s="74">
        <f>SUBTOTAL(9,D147:D219)</f>
        <v>12670979.289999999</v>
      </c>
      <c r="E144" s="75">
        <f t="shared" si="32"/>
        <v>9.9403916704292605</v>
      </c>
      <c r="F144" s="75">
        <f t="shared" si="33"/>
        <v>2.5159298300444028</v>
      </c>
    </row>
    <row r="145" spans="1:6" x14ac:dyDescent="0.25">
      <c r="A145" s="76" t="s">
        <v>101</v>
      </c>
      <c r="B145" s="77">
        <f>SUBTOTAL(9,B147:B173)</f>
        <v>21741.79</v>
      </c>
      <c r="C145" s="77">
        <f t="shared" ref="C145" si="43">SUBTOTAL(9,C147:C173)</f>
        <v>37011.839999999997</v>
      </c>
      <c r="D145" s="77">
        <f>SUBTOTAL(9,D147:D173)</f>
        <v>3056.08</v>
      </c>
      <c r="E145" s="78">
        <f t="shared" si="32"/>
        <v>0.1405624835857581</v>
      </c>
      <c r="F145" s="78">
        <f t="shared" si="33"/>
        <v>8.2570334249796831E-2</v>
      </c>
    </row>
    <row r="146" spans="1:6" x14ac:dyDescent="0.25">
      <c r="A146" s="79" t="s">
        <v>190</v>
      </c>
      <c r="B146" s="80">
        <f t="shared" ref="B146:C146" si="44">SUBTOTAL(9,B147:B147)</f>
        <v>5861.72</v>
      </c>
      <c r="C146" s="80">
        <f t="shared" si="44"/>
        <v>5308.91</v>
      </c>
      <c r="D146" s="80">
        <f>SUBTOTAL(9,D147:D147)</f>
        <v>1467.74</v>
      </c>
      <c r="E146" s="81">
        <f t="shared" si="32"/>
        <v>0.25039408228301591</v>
      </c>
      <c r="F146" s="81">
        <f t="shared" si="33"/>
        <v>0.27646729743016929</v>
      </c>
    </row>
    <row r="147" spans="1:6" x14ac:dyDescent="0.25">
      <c r="A147" s="41" t="s">
        <v>194</v>
      </c>
      <c r="B147" s="42">
        <v>5861.72</v>
      </c>
      <c r="C147" s="86">
        <v>5308.91</v>
      </c>
      <c r="D147" s="42">
        <v>1467.74</v>
      </c>
      <c r="E147" s="43">
        <f t="shared" ref="E147:E210" si="45">IF(B147&lt;&gt;0,D147/B147,"-")</f>
        <v>0.25039408228301591</v>
      </c>
      <c r="F147" s="43">
        <f t="shared" ref="F147:F220" si="46">IF(C147&lt;&gt;0,D147/C147,"-")</f>
        <v>0.27646729743016929</v>
      </c>
    </row>
    <row r="148" spans="1:6" x14ac:dyDescent="0.25">
      <c r="A148" s="79" t="s">
        <v>196</v>
      </c>
      <c r="B148" s="80">
        <f>SUBTOTAL(9,B149:B164)</f>
        <v>15880.07</v>
      </c>
      <c r="C148" s="80">
        <f>SUBTOTAL(9,C149:C164)</f>
        <v>31607.380000000005</v>
      </c>
      <c r="D148" s="80">
        <f>SUBTOTAL(9,D149:D164)</f>
        <v>1288.3399999999999</v>
      </c>
      <c r="E148" s="81">
        <f t="shared" si="45"/>
        <v>8.1129365298767575E-2</v>
      </c>
      <c r="F148" s="81">
        <f t="shared" si="46"/>
        <v>4.0760733727376319E-2</v>
      </c>
    </row>
    <row r="149" spans="1:6" x14ac:dyDescent="0.25">
      <c r="A149" s="41" t="s">
        <v>197</v>
      </c>
      <c r="B149" s="42">
        <v>0</v>
      </c>
      <c r="C149" s="42">
        <v>3500</v>
      </c>
      <c r="D149" s="42">
        <v>326.5</v>
      </c>
      <c r="E149" s="43" t="str">
        <f t="shared" si="45"/>
        <v>-</v>
      </c>
      <c r="F149" s="43">
        <f t="shared" si="46"/>
        <v>9.3285714285714291E-2</v>
      </c>
    </row>
    <row r="150" spans="1:6" x14ac:dyDescent="0.25">
      <c r="A150" s="41" t="s">
        <v>200</v>
      </c>
      <c r="B150" s="42">
        <v>0</v>
      </c>
      <c r="C150" s="42">
        <v>84</v>
      </c>
      <c r="D150" s="42">
        <v>627.5</v>
      </c>
      <c r="E150" s="43" t="str">
        <f t="shared" si="45"/>
        <v>-</v>
      </c>
      <c r="F150" s="43">
        <f t="shared" si="46"/>
        <v>7.4702380952380949</v>
      </c>
    </row>
    <row r="151" spans="1:6" x14ac:dyDescent="0.25">
      <c r="A151" s="41" t="s">
        <v>201</v>
      </c>
      <c r="B151" s="42">
        <v>0</v>
      </c>
      <c r="C151" s="42">
        <v>199.08</v>
      </c>
      <c r="D151" s="42">
        <v>0</v>
      </c>
      <c r="E151" s="43" t="str">
        <f t="shared" si="45"/>
        <v>-</v>
      </c>
      <c r="F151" s="43">
        <f t="shared" si="46"/>
        <v>0</v>
      </c>
    </row>
    <row r="152" spans="1:6" x14ac:dyDescent="0.25">
      <c r="A152" s="41" t="s">
        <v>223</v>
      </c>
      <c r="B152" s="42">
        <v>0</v>
      </c>
      <c r="C152" s="42">
        <v>99.54</v>
      </c>
      <c r="D152" s="42">
        <v>0</v>
      </c>
      <c r="E152" s="43" t="str">
        <f t="shared" si="45"/>
        <v>-</v>
      </c>
      <c r="F152" s="43">
        <f t="shared" si="46"/>
        <v>0</v>
      </c>
    </row>
    <row r="153" spans="1:6" x14ac:dyDescent="0.25">
      <c r="A153" s="41" t="s">
        <v>202</v>
      </c>
      <c r="B153" s="42">
        <v>0</v>
      </c>
      <c r="C153" s="42">
        <v>53.09</v>
      </c>
      <c r="D153" s="42">
        <v>0</v>
      </c>
      <c r="E153" s="43" t="str">
        <f t="shared" si="45"/>
        <v>-</v>
      </c>
      <c r="F153" s="43">
        <f t="shared" si="46"/>
        <v>0</v>
      </c>
    </row>
    <row r="154" spans="1:6" x14ac:dyDescent="0.25">
      <c r="A154" s="41" t="s">
        <v>205</v>
      </c>
      <c r="B154" s="42">
        <v>0</v>
      </c>
      <c r="C154" s="42">
        <v>13.27</v>
      </c>
      <c r="D154" s="42">
        <v>0</v>
      </c>
      <c r="E154" s="43" t="str">
        <f t="shared" si="45"/>
        <v>-</v>
      </c>
      <c r="F154" s="43">
        <f t="shared" si="46"/>
        <v>0</v>
      </c>
    </row>
    <row r="155" spans="1:6" x14ac:dyDescent="0.25">
      <c r="A155" s="41" t="s">
        <v>206</v>
      </c>
      <c r="B155" s="42">
        <v>0</v>
      </c>
      <c r="C155" s="42">
        <v>132.72</v>
      </c>
      <c r="D155" s="42">
        <v>9.94</v>
      </c>
      <c r="E155" s="43" t="str">
        <f t="shared" si="45"/>
        <v>-</v>
      </c>
      <c r="F155" s="43">
        <f t="shared" si="46"/>
        <v>7.4894514767932491E-2</v>
      </c>
    </row>
    <row r="156" spans="1:6" x14ac:dyDescent="0.25">
      <c r="A156" s="41" t="s">
        <v>207</v>
      </c>
      <c r="B156" s="42">
        <v>0</v>
      </c>
      <c r="C156" s="42">
        <v>192.45</v>
      </c>
      <c r="D156" s="42">
        <v>0</v>
      </c>
      <c r="E156" s="43" t="str">
        <f t="shared" si="45"/>
        <v>-</v>
      </c>
      <c r="F156" s="43">
        <f t="shared" si="46"/>
        <v>0</v>
      </c>
    </row>
    <row r="157" spans="1:6" x14ac:dyDescent="0.25">
      <c r="A157" s="41" t="s">
        <v>209</v>
      </c>
      <c r="B157" s="42">
        <v>0</v>
      </c>
      <c r="C157" s="42">
        <v>1249.8800000000001</v>
      </c>
      <c r="D157" s="42">
        <v>0</v>
      </c>
      <c r="E157" s="43" t="str">
        <f t="shared" si="45"/>
        <v>-</v>
      </c>
      <c r="F157" s="43">
        <f t="shared" si="46"/>
        <v>0</v>
      </c>
    </row>
    <row r="158" spans="1:6" x14ac:dyDescent="0.25">
      <c r="A158" s="41" t="s">
        <v>211</v>
      </c>
      <c r="B158" s="42">
        <v>0</v>
      </c>
      <c r="C158" s="42">
        <v>0</v>
      </c>
      <c r="D158" s="42">
        <v>80</v>
      </c>
      <c r="E158" s="43" t="str">
        <f t="shared" si="45"/>
        <v>-</v>
      </c>
      <c r="F158" s="43" t="str">
        <f t="shared" si="46"/>
        <v>-</v>
      </c>
    </row>
    <row r="159" spans="1:6" x14ac:dyDescent="0.25">
      <c r="A159" s="41" t="s">
        <v>212</v>
      </c>
      <c r="B159" s="42">
        <v>0</v>
      </c>
      <c r="C159" s="42">
        <v>195.01</v>
      </c>
      <c r="D159" s="42">
        <v>0</v>
      </c>
      <c r="E159" s="43" t="str">
        <f t="shared" si="45"/>
        <v>-</v>
      </c>
      <c r="F159" s="43">
        <f t="shared" si="46"/>
        <v>0</v>
      </c>
    </row>
    <row r="160" spans="1:6" x14ac:dyDescent="0.25">
      <c r="A160" s="41" t="s">
        <v>213</v>
      </c>
      <c r="B160" s="42">
        <v>0</v>
      </c>
      <c r="C160" s="42">
        <v>132.72</v>
      </c>
      <c r="D160" s="42">
        <v>0</v>
      </c>
      <c r="E160" s="43" t="str">
        <f t="shared" si="45"/>
        <v>-</v>
      </c>
      <c r="F160" s="43">
        <f t="shared" si="46"/>
        <v>0</v>
      </c>
    </row>
    <row r="161" spans="1:6" x14ac:dyDescent="0.25">
      <c r="A161" s="41" t="s">
        <v>214</v>
      </c>
      <c r="B161" s="42">
        <v>13592.92</v>
      </c>
      <c r="C161" s="42">
        <v>23908</v>
      </c>
      <c r="D161" s="42">
        <v>105.6</v>
      </c>
      <c r="E161" s="43">
        <f t="shared" si="45"/>
        <v>7.768750202311203E-3</v>
      </c>
      <c r="F161" s="43">
        <f t="shared" si="46"/>
        <v>4.4169315710222519E-3</v>
      </c>
    </row>
    <row r="162" spans="1:6" x14ac:dyDescent="0.25">
      <c r="A162" s="41" t="s">
        <v>215</v>
      </c>
      <c r="B162" s="42">
        <v>0</v>
      </c>
      <c r="C162" s="42">
        <v>199.08</v>
      </c>
      <c r="D162" s="42">
        <v>0</v>
      </c>
      <c r="E162" s="43" t="str">
        <f t="shared" si="45"/>
        <v>-</v>
      </c>
      <c r="F162" s="43">
        <f t="shared" si="46"/>
        <v>0</v>
      </c>
    </row>
    <row r="163" spans="1:6" x14ac:dyDescent="0.25">
      <c r="A163" s="41" t="s">
        <v>224</v>
      </c>
      <c r="B163" s="42">
        <v>2287.15</v>
      </c>
      <c r="C163" s="42">
        <v>1622</v>
      </c>
      <c r="D163" s="42">
        <v>138.80000000000001</v>
      </c>
      <c r="E163" s="43">
        <f t="shared" si="45"/>
        <v>6.068688105283869E-2</v>
      </c>
      <c r="F163" s="43">
        <f t="shared" si="46"/>
        <v>8.5573366214549945E-2</v>
      </c>
    </row>
    <row r="164" spans="1:6" x14ac:dyDescent="0.25">
      <c r="A164" s="41" t="s">
        <v>217</v>
      </c>
      <c r="B164" s="42">
        <v>0</v>
      </c>
      <c r="C164" s="42">
        <v>26.54</v>
      </c>
      <c r="D164" s="42">
        <v>0</v>
      </c>
      <c r="E164" s="43" t="str">
        <f t="shared" si="45"/>
        <v>-</v>
      </c>
      <c r="F164" s="43">
        <f t="shared" si="46"/>
        <v>0</v>
      </c>
    </row>
    <row r="165" spans="1:6" x14ac:dyDescent="0.25">
      <c r="A165" s="79" t="s">
        <v>219</v>
      </c>
      <c r="B165" s="80">
        <f>SUBTOTAL(9,B166:B169)</f>
        <v>0</v>
      </c>
      <c r="C165" s="80">
        <f>SUBTOTAL(9,C166:C169)</f>
        <v>95.55</v>
      </c>
      <c r="D165" s="80">
        <f>SUBTOTAL(9,D166:D169)</f>
        <v>0</v>
      </c>
      <c r="E165" s="81" t="str">
        <f t="shared" si="45"/>
        <v>-</v>
      </c>
      <c r="F165" s="81">
        <f t="shared" si="46"/>
        <v>0</v>
      </c>
    </row>
    <row r="166" spans="1:6" x14ac:dyDescent="0.25">
      <c r="A166" s="41" t="s">
        <v>220</v>
      </c>
      <c r="B166" s="42">
        <v>0</v>
      </c>
      <c r="C166" s="42">
        <v>26.54</v>
      </c>
      <c r="D166" s="42">
        <v>0</v>
      </c>
      <c r="E166" s="43" t="str">
        <f t="shared" si="45"/>
        <v>-</v>
      </c>
      <c r="F166" s="43">
        <f t="shared" si="46"/>
        <v>0</v>
      </c>
    </row>
    <row r="167" spans="1:6" x14ac:dyDescent="0.25">
      <c r="A167" s="41" t="s">
        <v>235</v>
      </c>
      <c r="B167" s="42">
        <v>0</v>
      </c>
      <c r="C167" s="42">
        <v>53.09</v>
      </c>
      <c r="D167" s="42">
        <v>0</v>
      </c>
      <c r="E167" s="43" t="str">
        <f t="shared" si="45"/>
        <v>-</v>
      </c>
      <c r="F167" s="43">
        <f t="shared" si="46"/>
        <v>0</v>
      </c>
    </row>
    <row r="168" spans="1:6" x14ac:dyDescent="0.25">
      <c r="A168" s="41" t="s">
        <v>221</v>
      </c>
      <c r="B168" s="42">
        <v>0</v>
      </c>
      <c r="C168" s="42">
        <v>13.27</v>
      </c>
      <c r="D168" s="42">
        <v>0</v>
      </c>
      <c r="E168" s="43" t="str">
        <f t="shared" si="45"/>
        <v>-</v>
      </c>
      <c r="F168" s="43">
        <f t="shared" si="46"/>
        <v>0</v>
      </c>
    </row>
    <row r="169" spans="1:6" x14ac:dyDescent="0.25">
      <c r="A169" s="41" t="s">
        <v>236</v>
      </c>
      <c r="B169" s="42">
        <v>0</v>
      </c>
      <c r="C169" s="42">
        <v>2.65</v>
      </c>
      <c r="D169" s="42">
        <v>0</v>
      </c>
      <c r="E169" s="43" t="str">
        <f t="shared" si="45"/>
        <v>-</v>
      </c>
      <c r="F169" s="43">
        <f t="shared" si="46"/>
        <v>0</v>
      </c>
    </row>
    <row r="170" spans="1:6" x14ac:dyDescent="0.25">
      <c r="A170" s="79" t="s">
        <v>243</v>
      </c>
      <c r="B170" s="80">
        <f>SUBTOTAL(9,B171:B171)</f>
        <v>0</v>
      </c>
      <c r="C170" s="80">
        <f>SUBTOTAL(9,C171:C171)</f>
        <v>0</v>
      </c>
      <c r="D170" s="80">
        <f>SUBTOTAL(9,D171:D171)</f>
        <v>300</v>
      </c>
      <c r="E170" s="81" t="str">
        <f t="shared" ref="E170:E171" si="47">IF(B170&lt;&gt;0,D170/B170,"-")</f>
        <v>-</v>
      </c>
      <c r="F170" s="81" t="str">
        <f t="shared" ref="F170:F171" si="48">IF(C170&lt;&gt;0,D170/C170,"-")</f>
        <v>-</v>
      </c>
    </row>
    <row r="171" spans="1:6" x14ac:dyDescent="0.25">
      <c r="A171" s="41" t="s">
        <v>242</v>
      </c>
      <c r="B171" s="42">
        <v>0</v>
      </c>
      <c r="C171" s="42">
        <v>0</v>
      </c>
      <c r="D171" s="42">
        <v>300</v>
      </c>
      <c r="E171" s="43" t="str">
        <f t="shared" si="47"/>
        <v>-</v>
      </c>
      <c r="F171" s="43" t="str">
        <f t="shared" si="48"/>
        <v>-</v>
      </c>
    </row>
    <row r="172" spans="1:6" x14ac:dyDescent="0.25">
      <c r="A172" s="79" t="s">
        <v>229</v>
      </c>
      <c r="B172" s="80">
        <f>SUBTOTAL(9,B173:B173)</f>
        <v>0</v>
      </c>
      <c r="C172" s="80">
        <f>SUBTOTAL(9,C173:C173)</f>
        <v>0</v>
      </c>
      <c r="D172" s="80">
        <f>SUBTOTAL(9,D173:D173)</f>
        <v>0</v>
      </c>
      <c r="E172" s="81" t="str">
        <f t="shared" si="45"/>
        <v>-</v>
      </c>
      <c r="F172" s="81" t="str">
        <f t="shared" si="46"/>
        <v>-</v>
      </c>
    </row>
    <row r="173" spans="1:6" x14ac:dyDescent="0.25">
      <c r="A173" s="41" t="s">
        <v>230</v>
      </c>
      <c r="B173" s="42">
        <v>0</v>
      </c>
      <c r="C173" s="42">
        <v>0</v>
      </c>
      <c r="D173" s="42">
        <v>0</v>
      </c>
      <c r="E173" s="43" t="str">
        <f t="shared" si="45"/>
        <v>-</v>
      </c>
      <c r="F173" s="43" t="str">
        <f t="shared" si="46"/>
        <v>-</v>
      </c>
    </row>
    <row r="174" spans="1:6" x14ac:dyDescent="0.25">
      <c r="A174" s="76" t="s">
        <v>112</v>
      </c>
      <c r="B174" s="77">
        <f>SUBTOTAL(9,B176:B187)</f>
        <v>106.26</v>
      </c>
      <c r="C174" s="77">
        <f>SUBTOTAL(9,C176:C187)</f>
        <v>6868.91</v>
      </c>
      <c r="D174" s="77">
        <f>SUBTOTAL(9,D176:D187)</f>
        <v>348.19</v>
      </c>
      <c r="E174" s="78">
        <f t="shared" si="45"/>
        <v>3.276773950686994</v>
      </c>
      <c r="F174" s="78">
        <f t="shared" si="46"/>
        <v>5.069072094407992E-2</v>
      </c>
    </row>
    <row r="175" spans="1:6" x14ac:dyDescent="0.25">
      <c r="A175" s="79" t="s">
        <v>196</v>
      </c>
      <c r="B175" s="80">
        <f>SUBTOTAL(9,B176:B181)</f>
        <v>0</v>
      </c>
      <c r="C175" s="80">
        <f>SUBTOTAL(9,C176:C181)</f>
        <v>1717.51</v>
      </c>
      <c r="D175" s="80">
        <f>SUBTOTAL(9,D176:D181)</f>
        <v>9</v>
      </c>
      <c r="E175" s="81" t="str">
        <f t="shared" si="45"/>
        <v>-</v>
      </c>
      <c r="F175" s="81">
        <f t="shared" si="46"/>
        <v>5.240144162188284E-3</v>
      </c>
    </row>
    <row r="176" spans="1:6" x14ac:dyDescent="0.25">
      <c r="A176" s="41" t="s">
        <v>204</v>
      </c>
      <c r="B176" s="42">
        <v>0</v>
      </c>
      <c r="C176" s="42">
        <v>100.52</v>
      </c>
      <c r="D176" s="42">
        <v>0</v>
      </c>
      <c r="E176" s="43" t="str">
        <f t="shared" si="45"/>
        <v>-</v>
      </c>
      <c r="F176" s="43">
        <f t="shared" si="46"/>
        <v>0</v>
      </c>
    </row>
    <row r="177" spans="1:6" x14ac:dyDescent="0.25">
      <c r="A177" s="41" t="s">
        <v>206</v>
      </c>
      <c r="B177" s="42">
        <v>0</v>
      </c>
      <c r="C177" s="42">
        <v>3.19</v>
      </c>
      <c r="D177" s="42">
        <v>9</v>
      </c>
      <c r="E177" s="43" t="str">
        <f t="shared" si="45"/>
        <v>-</v>
      </c>
      <c r="F177" s="43">
        <f t="shared" si="46"/>
        <v>2.8213166144200628</v>
      </c>
    </row>
    <row r="178" spans="1:6" x14ac:dyDescent="0.25">
      <c r="A178" s="41" t="s">
        <v>214</v>
      </c>
      <c r="B178" s="42">
        <v>0</v>
      </c>
      <c r="C178" s="42">
        <v>530.89</v>
      </c>
      <c r="D178" s="42">
        <v>0</v>
      </c>
      <c r="E178" s="43" t="str">
        <f t="shared" si="45"/>
        <v>-</v>
      </c>
      <c r="F178" s="43">
        <f t="shared" si="46"/>
        <v>0</v>
      </c>
    </row>
    <row r="179" spans="1:6" x14ac:dyDescent="0.25">
      <c r="A179" s="41" t="s">
        <v>215</v>
      </c>
      <c r="B179" s="42">
        <v>0</v>
      </c>
      <c r="C179" s="42">
        <v>663.61</v>
      </c>
      <c r="D179" s="42">
        <v>0</v>
      </c>
      <c r="E179" s="43" t="str">
        <f t="shared" si="45"/>
        <v>-</v>
      </c>
      <c r="F179" s="43">
        <f t="shared" si="46"/>
        <v>0</v>
      </c>
    </row>
    <row r="180" spans="1:6" x14ac:dyDescent="0.25">
      <c r="A180" s="41" t="s">
        <v>224</v>
      </c>
      <c r="B180" s="42">
        <v>0</v>
      </c>
      <c r="C180" s="42">
        <v>323.20999999999998</v>
      </c>
      <c r="D180" s="42">
        <v>0</v>
      </c>
      <c r="E180" s="43" t="str">
        <f t="shared" si="45"/>
        <v>-</v>
      </c>
      <c r="F180" s="43">
        <f t="shared" si="46"/>
        <v>0</v>
      </c>
    </row>
    <row r="181" spans="1:6" x14ac:dyDescent="0.25">
      <c r="A181" s="41" t="s">
        <v>216</v>
      </c>
      <c r="B181" s="42">
        <v>0</v>
      </c>
      <c r="C181" s="42">
        <v>96.09</v>
      </c>
      <c r="D181" s="42">
        <v>0</v>
      </c>
      <c r="E181" s="43" t="str">
        <f t="shared" si="45"/>
        <v>-</v>
      </c>
      <c r="F181" s="43">
        <f t="shared" si="46"/>
        <v>0</v>
      </c>
    </row>
    <row r="182" spans="1:6" x14ac:dyDescent="0.25">
      <c r="A182" s="79" t="s">
        <v>229</v>
      </c>
      <c r="B182" s="80">
        <f>SUBTOTAL(9,B183:B187)</f>
        <v>106.26</v>
      </c>
      <c r="C182" s="80">
        <f>SUBTOTAL(9,C183:C187)</f>
        <v>5151.3999999999996</v>
      </c>
      <c r="D182" s="80">
        <f>SUBTOTAL(9,D183:D187)</f>
        <v>339.19</v>
      </c>
      <c r="E182" s="81">
        <f t="shared" si="45"/>
        <v>3.1920760399021266</v>
      </c>
      <c r="F182" s="81">
        <f t="shared" si="46"/>
        <v>6.5844236518228058E-2</v>
      </c>
    </row>
    <row r="183" spans="1:6" x14ac:dyDescent="0.25">
      <c r="A183" s="41" t="s">
        <v>230</v>
      </c>
      <c r="B183" s="42">
        <v>0</v>
      </c>
      <c r="C183" s="42">
        <v>503.86</v>
      </c>
      <c r="D183" s="42">
        <v>0</v>
      </c>
      <c r="E183" s="43" t="str">
        <f t="shared" si="45"/>
        <v>-</v>
      </c>
      <c r="F183" s="43">
        <f t="shared" si="46"/>
        <v>0</v>
      </c>
    </row>
    <row r="184" spans="1:6" x14ac:dyDescent="0.25">
      <c r="A184" s="41" t="s">
        <v>231</v>
      </c>
      <c r="B184" s="42">
        <v>0</v>
      </c>
      <c r="C184" s="42">
        <v>1257.24</v>
      </c>
      <c r="D184" s="42">
        <v>0</v>
      </c>
      <c r="E184" s="43" t="str">
        <f t="shared" si="45"/>
        <v>-</v>
      </c>
      <c r="F184" s="43">
        <f t="shared" si="46"/>
        <v>0</v>
      </c>
    </row>
    <row r="185" spans="1:6" x14ac:dyDescent="0.25">
      <c r="A185" s="41" t="s">
        <v>232</v>
      </c>
      <c r="B185" s="42">
        <v>0</v>
      </c>
      <c r="C185" s="42">
        <v>469.85</v>
      </c>
      <c r="D185" s="42">
        <v>0</v>
      </c>
      <c r="E185" s="43" t="str">
        <f t="shared" si="45"/>
        <v>-</v>
      </c>
      <c r="F185" s="43">
        <f t="shared" si="46"/>
        <v>0</v>
      </c>
    </row>
    <row r="186" spans="1:6" x14ac:dyDescent="0.25">
      <c r="A186" s="41" t="s">
        <v>237</v>
      </c>
      <c r="B186" s="42">
        <v>106.26</v>
      </c>
      <c r="C186" s="42">
        <v>265.45</v>
      </c>
      <c r="D186" s="42">
        <v>339.19</v>
      </c>
      <c r="E186" s="43">
        <f t="shared" si="45"/>
        <v>3.1920760399021266</v>
      </c>
      <c r="F186" s="43">
        <f t="shared" si="46"/>
        <v>1.2777924279525334</v>
      </c>
    </row>
    <row r="187" spans="1:6" x14ac:dyDescent="0.25">
      <c r="A187" s="41" t="s">
        <v>233</v>
      </c>
      <c r="B187" s="42">
        <v>0</v>
      </c>
      <c r="C187" s="42">
        <v>2655</v>
      </c>
      <c r="D187" s="42">
        <v>0</v>
      </c>
      <c r="E187" s="43" t="str">
        <f t="shared" si="45"/>
        <v>-</v>
      </c>
      <c r="F187" s="43">
        <f t="shared" si="46"/>
        <v>0</v>
      </c>
    </row>
    <row r="188" spans="1:6" x14ac:dyDescent="0.25">
      <c r="A188" s="51" t="s">
        <v>115</v>
      </c>
      <c r="B188" s="52">
        <f>SUBTOTAL(9,B190:B195)</f>
        <v>0</v>
      </c>
      <c r="C188" s="52">
        <f t="shared" ref="C188" si="49">SUBTOTAL(9,C190:C195)</f>
        <v>4915170</v>
      </c>
      <c r="D188" s="52">
        <f>SUBTOTAL(9,D190:D195)</f>
        <v>3781608.73</v>
      </c>
      <c r="E188" s="53" t="str">
        <f t="shared" si="45"/>
        <v>-</v>
      </c>
      <c r="F188" s="53">
        <f t="shared" si="46"/>
        <v>0.76937496159847985</v>
      </c>
    </row>
    <row r="189" spans="1:6" x14ac:dyDescent="0.25">
      <c r="A189" s="79" t="s">
        <v>196</v>
      </c>
      <c r="B189" s="55">
        <f>SUBTOTAL(9,B190:B191)</f>
        <v>0</v>
      </c>
      <c r="C189" s="55">
        <f t="shared" ref="C189" si="50">SUBTOTAL(9,C190:C191)</f>
        <v>364770</v>
      </c>
      <c r="D189" s="55">
        <f>SUBTOTAL(9,D190:D191)</f>
        <v>92279.62</v>
      </c>
      <c r="E189" s="56" t="str">
        <f t="shared" si="45"/>
        <v>-</v>
      </c>
      <c r="F189" s="56">
        <f t="shared" ref="F189:F191" si="51">IF(C189&lt;&gt;0,D189/C189,"-")</f>
        <v>0.25298028894920083</v>
      </c>
    </row>
    <row r="190" spans="1:6" x14ac:dyDescent="0.25">
      <c r="A190" s="41" t="s">
        <v>208</v>
      </c>
      <c r="B190" s="87">
        <v>0</v>
      </c>
      <c r="C190" s="87">
        <v>0</v>
      </c>
      <c r="D190" s="87">
        <v>3615.26</v>
      </c>
      <c r="E190" s="88" t="str">
        <f t="shared" si="45"/>
        <v>-</v>
      </c>
      <c r="F190" s="88" t="str">
        <f t="shared" si="51"/>
        <v>-</v>
      </c>
    </row>
    <row r="191" spans="1:6" x14ac:dyDescent="0.25">
      <c r="A191" s="41" t="s">
        <v>212</v>
      </c>
      <c r="B191" s="87">
        <v>0</v>
      </c>
      <c r="C191" s="87">
        <v>364770</v>
      </c>
      <c r="D191" s="87">
        <v>88664.36</v>
      </c>
      <c r="E191" s="88" t="str">
        <f t="shared" si="45"/>
        <v>-</v>
      </c>
      <c r="F191" s="88">
        <f t="shared" si="51"/>
        <v>0.24306922170134607</v>
      </c>
    </row>
    <row r="192" spans="1:6" x14ac:dyDescent="0.25">
      <c r="A192" s="79" t="s">
        <v>225</v>
      </c>
      <c r="B192" s="80">
        <f>SUBTOTAL(9,B193)</f>
        <v>0</v>
      </c>
      <c r="C192" s="80">
        <f t="shared" ref="C192" si="52">SUBTOTAL(9,C193)</f>
        <v>3000000</v>
      </c>
      <c r="D192" s="80">
        <f t="shared" ref="D192" si="53">SUBTOTAL(9,D193)</f>
        <v>0</v>
      </c>
      <c r="E192" s="80">
        <f t="shared" ref="E192" si="54">SUBTOTAL(9,E193)</f>
        <v>0</v>
      </c>
      <c r="F192" s="80">
        <f t="shared" ref="F192" si="55">SUBTOTAL(9,F193)</f>
        <v>0</v>
      </c>
    </row>
    <row r="193" spans="1:6" x14ac:dyDescent="0.25">
      <c r="A193" s="41" t="s">
        <v>238</v>
      </c>
      <c r="B193" s="87">
        <v>0</v>
      </c>
      <c r="C193" s="87">
        <v>3000000</v>
      </c>
      <c r="D193" s="87">
        <v>0</v>
      </c>
      <c r="E193" s="88" t="str">
        <f t="shared" ref="E193" si="56">IF(B193&lt;&gt;0,D193/B193,"-")</f>
        <v>-</v>
      </c>
      <c r="F193" s="88">
        <f t="shared" ref="F193:F195" si="57">IF(C193&lt;&gt;0,D193/C193,"-")</f>
        <v>0</v>
      </c>
    </row>
    <row r="194" spans="1:6" x14ac:dyDescent="0.25">
      <c r="A194" s="79" t="s">
        <v>239</v>
      </c>
      <c r="B194" s="80">
        <f>SUBTOTAL(9,B195:B195)</f>
        <v>0</v>
      </c>
      <c r="C194" s="80">
        <f>SUBTOTAL(9,C195:C195)</f>
        <v>1550400</v>
      </c>
      <c r="D194" s="80">
        <f>SUBTOTAL(9,D195:D195)</f>
        <v>3689329.11</v>
      </c>
      <c r="E194" s="81" t="str">
        <f>IF(B194&lt;&gt;0,D194/B194,"-")</f>
        <v>-</v>
      </c>
      <c r="F194" s="81">
        <f t="shared" si="57"/>
        <v>2.3795982391640864</v>
      </c>
    </row>
    <row r="195" spans="1:6" x14ac:dyDescent="0.25">
      <c r="A195" s="41" t="s">
        <v>240</v>
      </c>
      <c r="B195" s="87">
        <v>0</v>
      </c>
      <c r="C195" s="87">
        <v>1550400</v>
      </c>
      <c r="D195" s="87">
        <v>3689329.11</v>
      </c>
      <c r="E195" s="88" t="str">
        <f t="shared" ref="E195" si="58">IF(B195&lt;&gt;0,D195/B195,"-")</f>
        <v>-</v>
      </c>
      <c r="F195" s="88">
        <f t="shared" si="57"/>
        <v>2.3795982391640864</v>
      </c>
    </row>
    <row r="196" spans="1:6" x14ac:dyDescent="0.25">
      <c r="A196" s="76" t="s">
        <v>118</v>
      </c>
      <c r="B196" s="77">
        <f>SUBTOTAL(9,B198:B211)</f>
        <v>1252848.1299999999</v>
      </c>
      <c r="C196" s="77">
        <f t="shared" ref="C196" si="59">SUBTOTAL(9,C198:C211)</f>
        <v>77250</v>
      </c>
      <c r="D196" s="77">
        <f>SUBTOTAL(9,D198:D211)</f>
        <v>0</v>
      </c>
      <c r="E196" s="78">
        <f t="shared" si="45"/>
        <v>0</v>
      </c>
      <c r="F196" s="78">
        <f t="shared" si="46"/>
        <v>0</v>
      </c>
    </row>
    <row r="197" spans="1:6" x14ac:dyDescent="0.25">
      <c r="A197" s="79" t="s">
        <v>190</v>
      </c>
      <c r="B197" s="80">
        <f t="shared" ref="B197:C197" si="60">SUBTOTAL(9,B198:B198)</f>
        <v>10485.32</v>
      </c>
      <c r="C197" s="80">
        <f t="shared" si="60"/>
        <v>0</v>
      </c>
      <c r="D197" s="80">
        <f>SUBTOTAL(9,D198:D198)</f>
        <v>0</v>
      </c>
      <c r="E197" s="81">
        <f t="shared" si="45"/>
        <v>0</v>
      </c>
      <c r="F197" s="81" t="str">
        <f t="shared" si="46"/>
        <v>-</v>
      </c>
    </row>
    <row r="198" spans="1:6" x14ac:dyDescent="0.25">
      <c r="A198" s="41" t="s">
        <v>191</v>
      </c>
      <c r="B198" s="42">
        <v>10485.32</v>
      </c>
      <c r="C198" s="42">
        <v>0</v>
      </c>
      <c r="D198" s="42">
        <v>0</v>
      </c>
      <c r="E198" s="43">
        <f t="shared" si="45"/>
        <v>0</v>
      </c>
      <c r="F198" s="43" t="str">
        <f t="shared" si="46"/>
        <v>-</v>
      </c>
    </row>
    <row r="199" spans="1:6" x14ac:dyDescent="0.25">
      <c r="A199" s="79" t="s">
        <v>196</v>
      </c>
      <c r="B199" s="80">
        <f t="shared" ref="B199:C199" si="61">SUBTOTAL(9,B200:B206)</f>
        <v>215607.69</v>
      </c>
      <c r="C199" s="80">
        <f t="shared" si="61"/>
        <v>76250</v>
      </c>
      <c r="D199" s="80">
        <f>SUBTOTAL(9,D200:D206)</f>
        <v>0</v>
      </c>
      <c r="E199" s="81">
        <f>IF(B199&lt;&gt;0,D199/B199,"-")</f>
        <v>0</v>
      </c>
      <c r="F199" s="81">
        <f t="shared" si="46"/>
        <v>0</v>
      </c>
    </row>
    <row r="200" spans="1:6" x14ac:dyDescent="0.25">
      <c r="A200" s="41" t="s">
        <v>198</v>
      </c>
      <c r="B200" s="42">
        <v>286.68</v>
      </c>
      <c r="C200" s="42">
        <v>0</v>
      </c>
      <c r="D200" s="42">
        <v>0</v>
      </c>
      <c r="E200" s="43">
        <f t="shared" si="45"/>
        <v>0</v>
      </c>
      <c r="F200" s="43" t="str">
        <f t="shared" si="46"/>
        <v>-</v>
      </c>
    </row>
    <row r="201" spans="1:6" x14ac:dyDescent="0.25">
      <c r="A201" s="41" t="s">
        <v>201</v>
      </c>
      <c r="B201" s="42">
        <v>0</v>
      </c>
      <c r="C201" s="42">
        <v>17200</v>
      </c>
      <c r="D201" s="42">
        <v>0</v>
      </c>
      <c r="E201" s="43" t="str">
        <f t="shared" si="45"/>
        <v>-</v>
      </c>
      <c r="F201" s="43">
        <f t="shared" si="46"/>
        <v>0</v>
      </c>
    </row>
    <row r="202" spans="1:6" x14ac:dyDescent="0.25">
      <c r="A202" s="41" t="s">
        <v>223</v>
      </c>
      <c r="B202" s="42">
        <v>0</v>
      </c>
      <c r="C202" s="42">
        <v>8500</v>
      </c>
      <c r="D202" s="42">
        <v>0</v>
      </c>
      <c r="E202" s="43" t="str">
        <f t="shared" si="45"/>
        <v>-</v>
      </c>
      <c r="F202" s="43">
        <f t="shared" si="46"/>
        <v>0</v>
      </c>
    </row>
    <row r="203" spans="1:6" x14ac:dyDescent="0.25">
      <c r="A203" s="41" t="s">
        <v>208</v>
      </c>
      <c r="B203" s="42">
        <v>0</v>
      </c>
      <c r="C203" s="42">
        <v>4500</v>
      </c>
      <c r="D203" s="42">
        <v>0</v>
      </c>
      <c r="E203" s="43" t="str">
        <f t="shared" si="45"/>
        <v>-</v>
      </c>
      <c r="F203" s="43">
        <f t="shared" si="46"/>
        <v>0</v>
      </c>
    </row>
    <row r="204" spans="1:6" x14ac:dyDescent="0.25">
      <c r="A204" s="41" t="s">
        <v>212</v>
      </c>
      <c r="B204" s="42">
        <v>215321.01</v>
      </c>
      <c r="C204" s="42">
        <v>23400</v>
      </c>
      <c r="D204" s="42">
        <v>0</v>
      </c>
      <c r="E204" s="43">
        <f t="shared" si="45"/>
        <v>0</v>
      </c>
      <c r="F204" s="43">
        <f t="shared" si="46"/>
        <v>0</v>
      </c>
    </row>
    <row r="205" spans="1:6" x14ac:dyDescent="0.25">
      <c r="A205" s="41" t="s">
        <v>214</v>
      </c>
      <c r="B205" s="42">
        <v>0</v>
      </c>
      <c r="C205" s="42">
        <v>22450</v>
      </c>
      <c r="D205" s="42">
        <v>0</v>
      </c>
      <c r="E205" s="43" t="str">
        <f t="shared" si="45"/>
        <v>-</v>
      </c>
      <c r="F205" s="43">
        <f t="shared" si="46"/>
        <v>0</v>
      </c>
    </row>
    <row r="206" spans="1:6" x14ac:dyDescent="0.25">
      <c r="A206" s="41" t="s">
        <v>217</v>
      </c>
      <c r="B206" s="42">
        <v>0</v>
      </c>
      <c r="C206" s="42">
        <v>200</v>
      </c>
      <c r="D206" s="42">
        <v>0</v>
      </c>
      <c r="E206" s="43" t="str">
        <f t="shared" si="45"/>
        <v>-</v>
      </c>
      <c r="F206" s="43">
        <f t="shared" si="46"/>
        <v>0</v>
      </c>
    </row>
    <row r="207" spans="1:6" x14ac:dyDescent="0.25">
      <c r="A207" s="79" t="s">
        <v>225</v>
      </c>
      <c r="B207" s="80">
        <f t="shared" ref="B207:C207" si="62">SUBTOTAL(9,B208:B209)</f>
        <v>807352.48</v>
      </c>
      <c r="C207" s="80">
        <f t="shared" si="62"/>
        <v>1000</v>
      </c>
      <c r="D207" s="80">
        <f>SUBTOTAL(9,D208:D209)</f>
        <v>0</v>
      </c>
      <c r="E207" s="81">
        <f t="shared" si="45"/>
        <v>0</v>
      </c>
      <c r="F207" s="81">
        <f t="shared" si="46"/>
        <v>0</v>
      </c>
    </row>
    <row r="208" spans="1:6" x14ac:dyDescent="0.25">
      <c r="A208" s="41" t="s">
        <v>238</v>
      </c>
      <c r="B208" s="42">
        <v>807352.48</v>
      </c>
      <c r="C208" s="42">
        <v>0</v>
      </c>
      <c r="D208" s="42">
        <v>0</v>
      </c>
      <c r="E208" s="43">
        <f t="shared" si="45"/>
        <v>0</v>
      </c>
      <c r="F208" s="43" t="str">
        <f t="shared" si="46"/>
        <v>-</v>
      </c>
    </row>
    <row r="209" spans="1:6" x14ac:dyDescent="0.25">
      <c r="A209" s="41" t="s">
        <v>228</v>
      </c>
      <c r="B209" s="42">
        <v>0</v>
      </c>
      <c r="C209" s="42">
        <v>1000</v>
      </c>
      <c r="D209" s="42">
        <v>0</v>
      </c>
      <c r="E209" s="43" t="str">
        <f t="shared" si="45"/>
        <v>-</v>
      </c>
      <c r="F209" s="43">
        <f t="shared" si="46"/>
        <v>0</v>
      </c>
    </row>
    <row r="210" spans="1:6" x14ac:dyDescent="0.25">
      <c r="A210" s="79" t="s">
        <v>239</v>
      </c>
      <c r="B210" s="80">
        <f t="shared" ref="B210:C210" si="63">SUBTOTAL(9,B211:B211)</f>
        <v>219402.64</v>
      </c>
      <c r="C210" s="80">
        <f t="shared" si="63"/>
        <v>0</v>
      </c>
      <c r="D210" s="80">
        <f>SUBTOTAL(9,D211:D211)</f>
        <v>0</v>
      </c>
      <c r="E210" s="81">
        <f t="shared" si="45"/>
        <v>0</v>
      </c>
      <c r="F210" s="81" t="str">
        <f t="shared" si="46"/>
        <v>-</v>
      </c>
    </row>
    <row r="211" spans="1:6" x14ac:dyDescent="0.25">
      <c r="A211" s="41" t="s">
        <v>240</v>
      </c>
      <c r="B211" s="42">
        <v>219402.64</v>
      </c>
      <c r="C211" s="42">
        <v>0</v>
      </c>
      <c r="D211" s="42">
        <v>0</v>
      </c>
      <c r="E211" s="43">
        <f>IF(B211&lt;&gt;0,D211/B211,"-")</f>
        <v>0</v>
      </c>
      <c r="F211" s="43" t="str">
        <f t="shared" si="46"/>
        <v>-</v>
      </c>
    </row>
    <row r="212" spans="1:6" x14ac:dyDescent="0.25">
      <c r="A212" s="51" t="s">
        <v>120</v>
      </c>
      <c r="B212" s="52">
        <f>SUBTOTAL(9,B213:B219)</f>
        <v>0</v>
      </c>
      <c r="C212" s="52">
        <f>SUBTOTAL(9,C213:C219)</f>
        <v>0</v>
      </c>
      <c r="D212" s="52">
        <f>SUBTOTAL(9,D213:D219)</f>
        <v>8885966.2899999991</v>
      </c>
      <c r="E212" s="53" t="str">
        <f t="shared" ref="E212:E219" si="64">IF(B212&lt;&gt;0,D212/B212,"-")</f>
        <v>-</v>
      </c>
      <c r="F212" s="53" t="str">
        <f t="shared" si="46"/>
        <v>-</v>
      </c>
    </row>
    <row r="213" spans="1:6" x14ac:dyDescent="0.25">
      <c r="A213" s="79" t="s">
        <v>196</v>
      </c>
      <c r="B213" s="55">
        <f>SUBTOTAL(9,B214:B215)</f>
        <v>0</v>
      </c>
      <c r="C213" s="55">
        <f t="shared" ref="C213" si="65">SUBTOTAL(9,C214:C215)</f>
        <v>0</v>
      </c>
      <c r="D213" s="55">
        <f>SUBTOTAL(9,D214:D215)</f>
        <v>232237.76</v>
      </c>
      <c r="E213" s="56" t="str">
        <f t="shared" si="64"/>
        <v>-</v>
      </c>
      <c r="F213" s="56" t="str">
        <f t="shared" si="46"/>
        <v>-</v>
      </c>
    </row>
    <row r="214" spans="1:6" x14ac:dyDescent="0.25">
      <c r="A214" s="41" t="s">
        <v>208</v>
      </c>
      <c r="B214" s="87">
        <v>0</v>
      </c>
      <c r="C214" s="87">
        <v>0</v>
      </c>
      <c r="D214" s="87">
        <v>3615.26</v>
      </c>
      <c r="E214" s="88" t="str">
        <f t="shared" ref="E214:E215" si="66">IF(B214&lt;&gt;0,D214/B214,"-")</f>
        <v>-</v>
      </c>
      <c r="F214" s="88" t="str">
        <f t="shared" ref="F214:F215" si="67">IF(C214&lt;&gt;0,D214/C214,"-")</f>
        <v>-</v>
      </c>
    </row>
    <row r="215" spans="1:6" x14ac:dyDescent="0.25">
      <c r="A215" s="41" t="s">
        <v>212</v>
      </c>
      <c r="B215" s="87">
        <v>0</v>
      </c>
      <c r="C215" s="87">
        <v>0</v>
      </c>
      <c r="D215" s="87">
        <v>228622.5</v>
      </c>
      <c r="E215" s="88" t="str">
        <f t="shared" si="66"/>
        <v>-</v>
      </c>
      <c r="F215" s="88" t="str">
        <f t="shared" si="67"/>
        <v>-</v>
      </c>
    </row>
    <row r="216" spans="1:6" x14ac:dyDescent="0.25">
      <c r="A216" s="79" t="s">
        <v>225</v>
      </c>
      <c r="B216" s="80">
        <f>SUBTOTAL(9,B217)</f>
        <v>0</v>
      </c>
      <c r="C216" s="80">
        <f t="shared" ref="C216:F216" si="68">SUBTOTAL(9,C217)</f>
        <v>0</v>
      </c>
      <c r="D216" s="80">
        <f>SUBTOTAL(9,D217)</f>
        <v>6039947.2400000002</v>
      </c>
      <c r="E216" s="80">
        <f t="shared" si="68"/>
        <v>0</v>
      </c>
      <c r="F216" s="80">
        <f t="shared" si="68"/>
        <v>0</v>
      </c>
    </row>
    <row r="217" spans="1:6" x14ac:dyDescent="0.25">
      <c r="A217" s="41" t="s">
        <v>238</v>
      </c>
      <c r="B217" s="87">
        <v>0</v>
      </c>
      <c r="C217" s="87">
        <v>0</v>
      </c>
      <c r="D217" s="87">
        <v>6039947.2400000002</v>
      </c>
      <c r="E217" s="88" t="str">
        <f t="shared" ref="E217" si="69">IF(B217&lt;&gt;0,D217/B217,"-")</f>
        <v>-</v>
      </c>
      <c r="F217" s="88" t="str">
        <f t="shared" ref="F217" si="70">IF(C217&lt;&gt;0,D217/C217,"-")</f>
        <v>-</v>
      </c>
    </row>
    <row r="218" spans="1:6" x14ac:dyDescent="0.25">
      <c r="A218" s="79" t="s">
        <v>239</v>
      </c>
      <c r="B218" s="80">
        <f>SUBTOTAL(9,B219:B219)</f>
        <v>0</v>
      </c>
      <c r="C218" s="80">
        <f>SUBTOTAL(9,C219:C219)</f>
        <v>0</v>
      </c>
      <c r="D218" s="80">
        <f>SUBTOTAL(9,D219:D219)</f>
        <v>2613781.29</v>
      </c>
      <c r="E218" s="81" t="str">
        <f>IF(B218&lt;&gt;0,D218/B218,"-")</f>
        <v>-</v>
      </c>
      <c r="F218" s="81" t="str">
        <f t="shared" ref="F218" si="71">IF(C218&lt;&gt;0,D218/C218,"-")</f>
        <v>-</v>
      </c>
    </row>
    <row r="219" spans="1:6" x14ac:dyDescent="0.25">
      <c r="A219" s="41" t="s">
        <v>240</v>
      </c>
      <c r="B219" s="87">
        <v>0</v>
      </c>
      <c r="C219" s="87">
        <v>0</v>
      </c>
      <c r="D219" s="87">
        <v>2613781.29</v>
      </c>
      <c r="E219" s="88" t="str">
        <f t="shared" si="64"/>
        <v>-</v>
      </c>
      <c r="F219" s="88" t="str">
        <f t="shared" si="46"/>
        <v>-</v>
      </c>
    </row>
    <row r="220" spans="1:6" ht="15.75" x14ac:dyDescent="0.25">
      <c r="A220" s="84" t="s">
        <v>33</v>
      </c>
      <c r="B220" s="62">
        <f>IFERROR(SUBTOTAL(9,B86:B219),0)</f>
        <v>2228988.8000000003</v>
      </c>
      <c r="C220" s="62">
        <f t="shared" ref="C220:D220" si="72">IFERROR(SUBTOTAL(9,C86:C219),0)</f>
        <v>6797258.75</v>
      </c>
      <c r="D220" s="62">
        <f t="shared" si="72"/>
        <v>13577981.379999999</v>
      </c>
      <c r="E220" s="85">
        <f>IF(B220&lt;&gt;0,D220/B220,"-")</f>
        <v>6.0915431158738871</v>
      </c>
      <c r="F220" s="85">
        <f t="shared" si="46"/>
        <v>1.9975672369394499</v>
      </c>
    </row>
    <row r="224" spans="1:6" x14ac:dyDescent="0.25">
      <c r="B224" s="68"/>
      <c r="C224" s="68"/>
      <c r="D224" s="68"/>
    </row>
    <row r="225" spans="2:4" x14ac:dyDescent="0.25">
      <c r="B225" s="70"/>
      <c r="C225" s="70"/>
      <c r="D225" s="70"/>
    </row>
    <row r="226" spans="2:4" x14ac:dyDescent="0.25">
      <c r="B226" s="68"/>
      <c r="C226" s="68"/>
      <c r="D226" s="68"/>
    </row>
    <row r="227" spans="2:4" x14ac:dyDescent="0.25">
      <c r="B227" s="68"/>
      <c r="C227" s="68"/>
      <c r="D227" s="68"/>
    </row>
    <row r="228" spans="2:4" x14ac:dyDescent="0.25">
      <c r="B228" s="68"/>
      <c r="C228" s="68"/>
      <c r="D228" s="68"/>
    </row>
  </sheetData>
  <mergeCells count="4">
    <mergeCell ref="A2:F2"/>
    <mergeCell ref="A1:F1"/>
    <mergeCell ref="A14:F14"/>
    <mergeCell ref="A69:F69"/>
  </mergeCells>
  <pageMargins left="0.70866141732283505" right="0.70866141732283505" top="0.74803149606299202" bottom="0.74803149606299202" header="0.31496062992126" footer="0.31496062992126"/>
  <pageSetup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11</vt:i4>
      </vt:variant>
    </vt:vector>
  </HeadingPairs>
  <TitlesOfParts>
    <vt:vector size="15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Dijana Novotny</dc:creator>
  <cp:lastModifiedBy>Dijana Novotny</cp:lastModifiedBy>
  <dcterms:created xsi:type="dcterms:W3CDTF">2026-07-21T07:21:50Z</dcterms:created>
  <dcterms:modified xsi:type="dcterms:W3CDTF">2026-07-22T12:37:37Z</dcterms:modified>
</cp:coreProperties>
</file>